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wilk8146\Desktop\"/>
    </mc:Choice>
  </mc:AlternateContent>
  <xr:revisionPtr revIDLastSave="0" documentId="13_ncr:1_{5CFA5CE6-A03A-4353-8171-2283A47EF528}" xr6:coauthVersionLast="36" xr6:coauthVersionMax="36" xr10:uidLastSave="{00000000-0000-0000-0000-000000000000}"/>
  <workbookProtection workbookAlgorithmName="SHA-512" workbookHashValue="RtceuV1GNiWePK7tFqJ5gjXgt7Io0/ET5cPIWs1v5ZjPB9nUhjKhWyDjSvDQJ1lf5hm4go1yXkRkC7MOPFGPIA==" workbookSaltValue="UtnMyba64YOHsMpG65xbRQ==" workbookSpinCount="100000" lockStructure="1"/>
  <bookViews>
    <workbookView xWindow="0" yWindow="0" windowWidth="17220" windowHeight="8300" xr2:uid="{52836541-DF54-4DB9-92BF-5E9F893E7093}"/>
  </bookViews>
  <sheets>
    <sheet name="Instructions" sheetId="9" r:id="rId1"/>
    <sheet name="Travel Claim Summary" sheetId="11" r:id="rId2"/>
    <sheet name="Travel Claim Worksheet" sheetId="8" r:id="rId3"/>
    <sheet name="Versions" sheetId="10" state="hidden" r:id="rId4"/>
    <sheet name="Data" sheetId="5" state="hidden" r:id="rId5"/>
  </sheets>
  <definedNames>
    <definedName name="HighestRate23">Data!$Q$8</definedName>
    <definedName name="HighestRate24">Data!$Q$14</definedName>
    <definedName name="HighestRate25">Data!$Q$20</definedName>
    <definedName name="MileageRate">Data!$Z$6</definedName>
    <definedName name="newrate">Data!$P$4:$W$20</definedName>
    <definedName name="PerDiem2324">TblAllRates[Per Diem Rate]+Data!$Q$4:$Q$14</definedName>
    <definedName name="_xlnm.Print_Area" localSheetId="1">'Travel Claim Summary'!$B$3:$N$56</definedName>
    <definedName name="_xlnm.Print_Area" localSheetId="2">'Travel Claim Worksheet'!$B$3:$Y$31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8" l="1"/>
  <c r="F18" i="8"/>
  <c r="F19" i="8"/>
  <c r="F20" i="8"/>
  <c r="F21" i="8"/>
  <c r="F22" i="8"/>
  <c r="F23" i="8"/>
  <c r="F24" i="8"/>
  <c r="F25" i="8"/>
  <c r="F26" i="8"/>
  <c r="F27" i="8"/>
  <c r="F28" i="8"/>
  <c r="F29" i="8"/>
  <c r="F30" i="8"/>
  <c r="F31" i="8"/>
  <c r="H55" i="11" l="1"/>
  <c r="C5" i="8" l="1"/>
  <c r="C6" i="8"/>
  <c r="E34" i="11" l="1"/>
  <c r="L51" i="11" l="1"/>
  <c r="L34" i="11"/>
  <c r="C34" i="11"/>
  <c r="B34" i="11"/>
  <c r="L33" i="11"/>
  <c r="Z19" i="8" l="1"/>
  <c r="Z20" i="8"/>
  <c r="E8" i="8"/>
  <c r="E22" i="8"/>
  <c r="E23" i="8"/>
  <c r="E24" i="8"/>
  <c r="E25" i="8"/>
  <c r="E26" i="8"/>
  <c r="E27" i="8"/>
  <c r="E28" i="8"/>
  <c r="E29" i="8"/>
  <c r="E30" i="8"/>
  <c r="E31" i="8"/>
  <c r="E17" i="8"/>
  <c r="Z21" i="8" l="1"/>
  <c r="Z18" i="8"/>
  <c r="Z17" i="8"/>
  <c r="Z22" i="8"/>
  <c r="Z23" i="8"/>
  <c r="Z24" i="8"/>
  <c r="G25" i="8"/>
  <c r="F13" i="8" s="1"/>
  <c r="G26" i="8"/>
  <c r="G27" i="8"/>
  <c r="G28" i="8"/>
  <c r="G29" i="8"/>
  <c r="G30" i="8"/>
  <c r="G31" i="8"/>
  <c r="U31" i="8" l="1"/>
  <c r="Z26" i="8"/>
  <c r="L26" i="8"/>
  <c r="Z25" i="8"/>
  <c r="L25" i="8"/>
  <c r="Z31" i="8"/>
  <c r="L31" i="8"/>
  <c r="Z30" i="8"/>
  <c r="L30" i="8"/>
  <c r="Z29" i="8"/>
  <c r="L29" i="8"/>
  <c r="Z28" i="8"/>
  <c r="L28" i="8"/>
  <c r="Z27" i="8"/>
  <c r="L27" i="8"/>
  <c r="V25" i="8"/>
  <c r="V29" i="8"/>
  <c r="T28" i="8"/>
  <c r="T27" i="8"/>
  <c r="U30" i="8"/>
  <c r="W28" i="8"/>
  <c r="T31" i="8"/>
  <c r="W31" i="8"/>
  <c r="U29" i="8"/>
  <c r="U25" i="8"/>
  <c r="V28" i="8"/>
  <c r="W30" i="8"/>
  <c r="T30" i="8"/>
  <c r="U28" i="8"/>
  <c r="W26" i="8"/>
  <c r="T26" i="8"/>
  <c r="V31" i="8"/>
  <c r="W29" i="8"/>
  <c r="U26" i="8"/>
  <c r="V30" i="8"/>
  <c r="W25" i="8"/>
  <c r="T25" i="8"/>
  <c r="W27" i="8"/>
  <c r="U24" i="8"/>
  <c r="W24" i="8"/>
  <c r="V26" i="8"/>
  <c r="V27" i="8"/>
  <c r="T24" i="8"/>
  <c r="U27" i="8"/>
  <c r="T29" i="8"/>
  <c r="V24" i="8"/>
  <c r="Y15" i="8"/>
  <c r="L24" i="8" l="1"/>
  <c r="P15" i="8"/>
  <c r="J15" i="11" s="1"/>
  <c r="S23" i="8"/>
  <c r="AA23" i="8" s="1"/>
  <c r="S24" i="8"/>
  <c r="AA24" i="8" s="1"/>
  <c r="S25" i="8"/>
  <c r="AA25" i="8" s="1"/>
  <c r="S26" i="8"/>
  <c r="AA26" i="8" s="1"/>
  <c r="Q15" i="8"/>
  <c r="K15" i="11" s="1"/>
  <c r="O15" i="8"/>
  <c r="I15" i="11" s="1"/>
  <c r="M15" i="8"/>
  <c r="G15" i="11" s="1"/>
  <c r="N15" i="8"/>
  <c r="H15" i="11" s="1"/>
  <c r="R15" i="8"/>
  <c r="L15" i="11" s="1"/>
  <c r="S29" i="8"/>
  <c r="AA29" i="8" s="1"/>
  <c r="S30" i="8"/>
  <c r="AA30" i="8" s="1"/>
  <c r="S31" i="8"/>
  <c r="AA31" i="8" s="1"/>
  <c r="S27" i="8"/>
  <c r="AA27" i="8" s="1"/>
  <c r="S28" i="8"/>
  <c r="AA28" i="8" s="1"/>
  <c r="E18" i="8"/>
  <c r="E19" i="8"/>
  <c r="E20" i="8"/>
  <c r="E21" i="8"/>
  <c r="S22" i="8"/>
  <c r="AA22" i="8" s="1"/>
  <c r="U22" i="8" l="1"/>
  <c r="V22" i="8"/>
  <c r="W22" i="8"/>
  <c r="T22" i="8"/>
  <c r="U23" i="8"/>
  <c r="W23" i="8"/>
  <c r="T23" i="8"/>
  <c r="V23" i="8"/>
  <c r="S18" i="8"/>
  <c r="AA18" i="8" s="1"/>
  <c r="S21" i="8"/>
  <c r="AA21" i="8" s="1"/>
  <c r="T21" i="8" s="1"/>
  <c r="S20" i="8"/>
  <c r="AA20" i="8" s="1"/>
  <c r="W20" i="8" s="1"/>
  <c r="S19" i="8"/>
  <c r="AA19" i="8" s="1"/>
  <c r="S17" i="8"/>
  <c r="B4" i="8"/>
  <c r="W21" i="8" l="1"/>
  <c r="V21" i="8"/>
  <c r="V20" i="8"/>
  <c r="L23" i="8"/>
  <c r="X23" i="8" s="1"/>
  <c r="U21" i="8"/>
  <c r="L22" i="8"/>
  <c r="X22" i="8" s="1"/>
  <c r="T19" i="8"/>
  <c r="U19" i="8"/>
  <c r="V19" i="8"/>
  <c r="W19" i="8"/>
  <c r="T20" i="8"/>
  <c r="U20" i="8"/>
  <c r="W18" i="8"/>
  <c r="T18" i="8"/>
  <c r="U18" i="8"/>
  <c r="V18" i="8"/>
  <c r="AA17" i="8"/>
  <c r="X30" i="8"/>
  <c r="X28" i="8"/>
  <c r="X31" i="8"/>
  <c r="X26" i="8"/>
  <c r="X27" i="8"/>
  <c r="X24" i="8"/>
  <c r="X25" i="8"/>
  <c r="X29" i="8"/>
  <c r="L21" i="8" l="1"/>
  <c r="X21" i="8" s="1"/>
  <c r="L18" i="8"/>
  <c r="L20" i="8"/>
  <c r="X20" i="8" s="1"/>
  <c r="L19" i="8"/>
  <c r="X19" i="8" s="1"/>
  <c r="T17" i="8"/>
  <c r="U17" i="8"/>
  <c r="V17" i="8"/>
  <c r="W17" i="8"/>
  <c r="L17" i="8" l="1"/>
  <c r="X17" i="8" s="1"/>
  <c r="L15" i="8" l="1"/>
  <c r="X15" i="8" l="1"/>
  <c r="X12" i="8" s="1"/>
  <c r="F15" i="11"/>
  <c r="N17" i="11" s="1"/>
  <c r="N19" i="11" s="1"/>
  <c r="X18" i="8"/>
  <c r="E35" i="11" l="1"/>
  <c r="B35" i="11"/>
  <c r="L35" i="11"/>
  <c r="C3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3" authorId="0" shapeId="0" xr:uid="{21B1BC99-C305-4CC1-B89D-5D230A60D2C4}">
      <text>
        <r>
          <rPr>
            <b/>
            <sz val="9"/>
            <color indexed="81"/>
            <rFont val="Tahoma"/>
            <family val="2"/>
          </rPr>
          <t>If you need your reimbursement mailed somewhere other than the listed Home Address, provide it here. Otherwise, leave blank.</t>
        </r>
      </text>
    </comment>
    <comment ref="N18" authorId="0" shapeId="0" xr:uid="{FD2DE458-E3EF-4A6D-9F0A-55035015FD2F}">
      <text>
        <r>
          <rPr>
            <b/>
            <sz val="16"/>
            <color indexed="81"/>
            <rFont val="Tahoma"/>
            <family val="2"/>
          </rPr>
          <t>Enter dollar amount of the Advance Received as a positive number</t>
        </r>
      </text>
    </comment>
    <comment ref="L33" authorId="0" shapeId="0" xr:uid="{9394A906-0B91-45B3-BA57-D78A4EE7EA35}">
      <text>
        <r>
          <rPr>
            <b/>
            <sz val="9"/>
            <color indexed="81"/>
            <rFont val="Tahoma"/>
            <charset val="1"/>
          </rPr>
          <t>If you get a variance of $0.01 and you have mileage involved, it may be due to rounding. Adjust your related line item by $.01 to balance to the "charges paid by traveler" total.</t>
        </r>
        <r>
          <rPr>
            <sz val="9"/>
            <color indexed="81"/>
            <rFont val="Tahoma"/>
            <charset val="1"/>
          </rPr>
          <t xml:space="preserve">
</t>
        </r>
      </text>
    </comment>
  </commentList>
</comments>
</file>

<file path=xl/sharedStrings.xml><?xml version="1.0" encoding="utf-8"?>
<sst xmlns="http://schemas.openxmlformats.org/spreadsheetml/2006/main" count="273" uniqueCount="224">
  <si>
    <t>Breakfast</t>
  </si>
  <si>
    <t>Lunch</t>
  </si>
  <si>
    <t>Dinner</t>
  </si>
  <si>
    <t>Incidental Expenses</t>
  </si>
  <si>
    <t># Provided Breakfasts</t>
  </si>
  <si>
    <t># Provided Dinners</t>
  </si>
  <si>
    <t># Provided Lunches</t>
  </si>
  <si>
    <t>Travel End Date:</t>
  </si>
  <si>
    <t>Travel Start Date:</t>
  </si>
  <si>
    <t>First/Last Day Per Diem</t>
  </si>
  <si>
    <t>Full Day Per Diem</t>
  </si>
  <si>
    <t>Name:</t>
  </si>
  <si>
    <t>M &amp;IE Rate</t>
  </si>
  <si>
    <t>Incidentals</t>
  </si>
  <si>
    <t>&gt;265</t>
  </si>
  <si>
    <t>Per Diem Rate</t>
  </si>
  <si>
    <t>Location</t>
  </si>
  <si>
    <t>Rate Type</t>
  </si>
  <si>
    <t>Domestic Rates (GSA)</t>
  </si>
  <si>
    <t>International</t>
  </si>
  <si>
    <t>Location (Only Enter Lodging Destinations)</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</si>
  <si>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</si>
  <si>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</si>
  <si>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</si>
  <si>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</si>
  <si>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</si>
  <si>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</si>
  <si>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</si>
  <si>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</si>
  <si>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</si>
  <si>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</si>
  <si>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</si>
  <si>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</si>
  <si>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</si>
  <si>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</si>
  <si>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</si>
  <si>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</si>
  <si>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Personal Day?
Yes = 1</t>
  </si>
  <si>
    <t>Ground Transport*</t>
  </si>
  <si>
    <t>Miles*</t>
  </si>
  <si>
    <t>Airfare*</t>
  </si>
  <si>
    <t>Lodging*</t>
  </si>
  <si>
    <t>Business Expense*</t>
  </si>
  <si>
    <t>Travel Purpose:</t>
  </si>
  <si>
    <t>Car Rental*</t>
  </si>
  <si>
    <t xml:space="preserve">Alaska/Hawaii (DoD) or
International Rates (State Dept) </t>
  </si>
  <si>
    <t>Advance*</t>
  </si>
  <si>
    <t>Initial to validate that all expenses on this form are true and correct and that you will not be seeking reimbursement from another source.</t>
  </si>
  <si>
    <t>Provided Meals/
Meals outside of Trip</t>
  </si>
  <si>
    <t>M&amp;IE Rates/Day
based on Rate Type</t>
  </si>
  <si>
    <t>Notes (optional)</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</si>
  <si>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</si>
  <si>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</si>
  <si>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Search the Dept of State site for the international M&amp;IE per diem rates. Enter the resulting value in column 3 of the Location table.</t>
  </si>
  <si>
    <t>Campus ID:</t>
  </si>
  <si>
    <t>Amount Due
to Traveler</t>
  </si>
  <si>
    <t>For conversion rates, refer to OANDA Currency Converter.</t>
  </si>
  <si>
    <t>Version</t>
  </si>
  <si>
    <t>Original</t>
  </si>
  <si>
    <t>Merged cells X10:Y11, F11:P11</t>
  </si>
  <si>
    <t>Changes</t>
  </si>
  <si>
    <t>Date</t>
  </si>
  <si>
    <t>Set all personal days and provided meals to be number value and not formula</t>
  </si>
  <si>
    <t>Adjusted mileage rate from .655 for 2023 to .67 for 2024</t>
  </si>
  <si>
    <t>Domestic Ranges</t>
  </si>
  <si>
    <t>Modified workbook to accommodate new per diem rates effective 10/1/24)</t>
  </si>
  <si>
    <r>
      <t xml:space="preserve">Travel Date
</t>
    </r>
    <r>
      <rPr>
        <b/>
        <sz val="9"/>
        <color rgb="FFFF0000"/>
        <rFont val="Roboto"/>
      </rPr>
      <t>required</t>
    </r>
  </si>
  <si>
    <t>Year Effective</t>
  </si>
  <si>
    <t>Column1</t>
  </si>
  <si>
    <t>202459</t>
  </si>
  <si>
    <t>202464</t>
  </si>
  <si>
    <t>202469</t>
  </si>
  <si>
    <t>202474</t>
  </si>
  <si>
    <t>202479</t>
  </si>
  <si>
    <t>202568</t>
  </si>
  <si>
    <t>202574</t>
  </si>
  <si>
    <t>202580</t>
  </si>
  <si>
    <t>202586</t>
  </si>
  <si>
    <t>202592</t>
  </si>
  <si>
    <t>GSA FY</t>
  </si>
  <si>
    <t>Rate Unique #</t>
  </si>
  <si>
    <t>2023/24</t>
  </si>
  <si>
    <t>2024/25</t>
  </si>
  <si>
    <t>Updated formula in cell F11 of the Travel Claim Worksheet to be =IF(AND(DAYS($G$5,$G$4)+1&lt;&gt;(COUNTIF(TblTrvlDetails[Travel Date
required],"&gt;0")),COUNTIF(TblTrvlDetails[Travel Date
required],"&gt;0")),CONCATENATE("Number of days between start and end date (",DAYS($G$5,$G$4),") don't match the number of dates being claimed below (",COUNTIF(TblTrvlDetails[Travel Date
required],"&gt;0"),")"),"")</t>
  </si>
  <si>
    <t>Updated URL link to https://www.gsa.gov/travel/plan-book/per-diem-rates in cell C6.</t>
  </si>
  <si>
    <t>Auxiliary Organizations at CSU Monterey Bay Travel Expense Claim</t>
  </si>
  <si>
    <t>Instructions: Enter the values into the Green Fields. Blue Fields should be used where applicable. When available, select from the drop-down options. Gray Fields are calculated - do not enter data. Enter all values in US Dollars.  For more details, refer to the Instructions tab.</t>
  </si>
  <si>
    <t>Section 1</t>
  </si>
  <si>
    <t>Claimant Name - Last, First, M.I.</t>
  </si>
  <si>
    <t>Claimant's Position/Title</t>
  </si>
  <si>
    <t>Department</t>
  </si>
  <si>
    <t>If Blanket RAT, list custodian</t>
  </si>
  <si>
    <t>City</t>
  </si>
  <si>
    <t>State</t>
  </si>
  <si>
    <t>Zip Code</t>
  </si>
  <si>
    <t>RAT #</t>
  </si>
  <si>
    <t>Private Vehicle License #</t>
  </si>
  <si>
    <t>Destination</t>
  </si>
  <si>
    <t>Purpose of Trip</t>
  </si>
  <si>
    <t>Sec 2</t>
  </si>
  <si>
    <t>Department Contact/Preparer</t>
  </si>
  <si>
    <t>Contacts phone or email</t>
  </si>
  <si>
    <t>Section 3</t>
  </si>
  <si>
    <r>
      <t xml:space="preserve">(Out of Pocket) </t>
    </r>
    <r>
      <rPr>
        <b/>
        <sz val="20"/>
        <color rgb="FFFF0000"/>
        <rFont val="Calibri"/>
        <family val="2"/>
      </rPr>
      <t>Charges Paid by traveler</t>
    </r>
  </si>
  <si>
    <t>Section 5</t>
  </si>
  <si>
    <t xml:space="preserve">Business Justification / Remarks (include currency rate if foreign travel)         </t>
  </si>
  <si>
    <t>LESS: Advance Received</t>
  </si>
  <si>
    <t>Corporation Use Only</t>
  </si>
  <si>
    <t>Fund Availability</t>
  </si>
  <si>
    <t>Fund Allowability</t>
  </si>
  <si>
    <t>Section 6</t>
  </si>
  <si>
    <t>BUSINESS UNIT</t>
  </si>
  <si>
    <t>ACCT</t>
  </si>
  <si>
    <t>FUND</t>
  </si>
  <si>
    <t>DEPT ID</t>
  </si>
  <si>
    <t>PROGRAM</t>
  </si>
  <si>
    <t>CLASS</t>
  </si>
  <si>
    <t>PROJECT</t>
  </si>
  <si>
    <t>AMOUNT</t>
  </si>
  <si>
    <t xml:space="preserve"> </t>
  </si>
  <si>
    <t>Corporation Use Only - These rows will auto populate based on travel advance information</t>
  </si>
  <si>
    <t>Pay Type (PC or CK)</t>
  </si>
  <si>
    <t>Vendor</t>
  </si>
  <si>
    <t>Expense Description</t>
  </si>
  <si>
    <t>Comments</t>
  </si>
  <si>
    <t xml:space="preserve">Total Expenses Paid by the University Corporation by ProCard or Check payment (not to be reimbursed to traveler):  </t>
  </si>
  <si>
    <t xml:space="preserve">I hereby certify that I was authorized to travel, the above is a true and accurate statement of the travel expenses incurred by me in accordance with existing travel rules and regulations of the Auxiliary Organizations of CSUMB, I have not and will not seek reimbursement for (1) a duplicate claim or (2) from any other source, and that all items were for the official business of the Auxiliary Organizations of CSUMB. 
I have reviewed and now certify that if I am using a privately owned or rental vehicle, I, a) have a current "Authorization to use Privately Owned Vehicle" form  (STD.261) on file with the University Corporation(for private vehicle only); b) have the minimum liability insurance as required by State law; c) I have satisfied the Defensive Driver Training requirement.  </t>
  </si>
  <si>
    <t>YOUR SPECIFIC FUNDING SOURCE MAY HAVE STRICTER BACKUP REQUIREMENTS THAN THE STANDARD UNIVERSITY CORPORATION PROCEDURES. KNOW YOUR REQUIREMENTS. REACH OUT TO YOUR POST AWARD OR ACCOUNTING ANALYST FOR THE DETAILS OF ADDITIONAL NECESSARY DOCUMENTATION.</t>
  </si>
  <si>
    <t>Section 4</t>
  </si>
  <si>
    <t xml:space="preserve">THE OFFICER APPROVING THE PAYMENT IS RESPONSIBLE FOR: </t>
  </si>
  <si>
    <t xml:space="preserve"> -Ensuring expenses are charged to funds authorized for the purpose and in compliance with the travel policy and related procedures.</t>
  </si>
  <si>
    <t xml:space="preserve"> -Ensuring expenses requested are ordinary, reasonable, not extravagant, necessary, and supported by a business purpose or justification, as appropriate.</t>
  </si>
  <si>
    <t xml:space="preserve"> -Validating, to the extent possible, that the approving authority reasonably believe expenses listed were incurred by the employee and appropriate supporting documentation is attached;</t>
  </si>
  <si>
    <t xml:space="preserve"> -Reviewing and approving the business purpose and ensuring the request is in compliance with any applicable sponsored project/grant requirements;</t>
  </si>
  <si>
    <t xml:space="preserve"> -Approving/denying payment of the Travel Expense Claim in a timely manner;</t>
  </si>
  <si>
    <t xml:space="preserve"> -Denying expenses not directly related to official Auxiliary Organization business.</t>
  </si>
  <si>
    <t>THE TRAVELER IS RESPONSIBLE FOR:</t>
  </si>
  <si>
    <t xml:space="preserve"> - Utilizing preferred vendors and negotiated terms and conditions whenever possible;</t>
  </si>
  <si>
    <t xml:space="preserve"> - Taking all steps to minimize risk to themselves and the Auxiliary Organization. This includes utilizing safe transportation and lodging options and appropriate insurance coverage;</t>
  </si>
  <si>
    <t xml:space="preserve"> - Making certain that the business related expenses they incur are ordinary, reasonable, not extravagant, and necessary for the purpose of the trip;</t>
  </si>
  <si>
    <t xml:space="preserve"> - Submitting Travel Expense Claims no more than 60 days after the expenses were paid or incurred;</t>
  </si>
  <si>
    <t xml:space="preserve"> - Submitting quarterly Travel Expense Claims when a trip is for an exrended period;</t>
  </si>
  <si>
    <t xml:space="preserve"> - Providing the business purpose and inclusive dates of each trip;</t>
  </si>
  <si>
    <t xml:space="preserve"> - Returning the refunded amount to the Auxiliary Organization in the event that the payment for travel related expenses received a full or partial refund, no later than 120 days after the expense was paid or incurred; and</t>
  </si>
  <si>
    <t xml:space="preserve"> - Certifying that the traveler: Was authorized to travel; Expenses are in compliance with travel policy; Has not and will not seek reimbursement for (1) a duplicate claim or (2) from any other source; Has verified that the amount due is accurate; and Traveled on official business.</t>
  </si>
  <si>
    <t>3. Use Adobe sign to route the completed packet: 1 (signer) The Officer or officers approving payment, 2 (signer) The traveler/claimant, 3 (acceptor) ucorp_accounts_payable@csumb.edu</t>
  </si>
  <si>
    <t>DO NOT ENTER ANY VALUES UNTIL THE TRAVEL START DATE AND TRAVEL END DATE HAVE BEEN POPULATED</t>
  </si>
  <si>
    <t xml:space="preserve">Dollar Totals by Expense Type  </t>
  </si>
  <si>
    <t>Mileage*</t>
  </si>
  <si>
    <r>
      <rPr>
        <b/>
        <sz val="14"/>
        <color rgb="FFFF0000"/>
        <rFont val="Calibri"/>
        <family val="2"/>
      </rPr>
      <t>*</t>
    </r>
    <r>
      <rPr>
        <b/>
        <sz val="14"/>
        <rFont val="Calibri"/>
        <family val="2"/>
      </rPr>
      <t xml:space="preserve">If the </t>
    </r>
    <r>
      <rPr>
        <b/>
        <u/>
        <sz val="14"/>
        <rFont val="Calibri"/>
        <family val="2"/>
      </rPr>
      <t>Total Due to the Traveler</t>
    </r>
    <r>
      <rPr>
        <b/>
        <sz val="14"/>
        <rFont val="Calibri"/>
        <family val="2"/>
      </rPr>
      <t xml:space="preserve"> is </t>
    </r>
    <r>
      <rPr>
        <b/>
        <sz val="14"/>
        <color indexed="10"/>
        <rFont val="Calibri"/>
        <family val="2"/>
      </rPr>
      <t>negative</t>
    </r>
    <r>
      <rPr>
        <b/>
        <sz val="14"/>
        <rFont val="Calibri"/>
        <family val="2"/>
      </rPr>
      <t xml:space="preserve">, the claimant is responsible for depositing cash, check or money order made payable to the University Corporation at Monterey Bay for the amount at the Cashiers office.                                                                                                                                                                                                                                                                 </t>
    </r>
    <r>
      <rPr>
        <b/>
        <sz val="14"/>
        <color rgb="FFFF0000"/>
        <rFont val="Calibri"/>
        <family val="2"/>
      </rPr>
      <t xml:space="preserve"> Indicate account 107801 on the deposit slip and attach a stamped copy of the deposit slip to the TEC. Use the fund/project/dept ID from LINE 1 ONLY of the original RAT.</t>
    </r>
  </si>
  <si>
    <r>
      <rPr>
        <b/>
        <sz val="16"/>
        <color rgb="FFFF0000"/>
        <rFont val="Calibri"/>
        <family val="2"/>
      </rPr>
      <t>If cell to the right is RED see deposit instructions                                              *</t>
    </r>
    <r>
      <rPr>
        <b/>
        <sz val="16"/>
        <rFont val="Calibri"/>
        <family val="2"/>
      </rPr>
      <t xml:space="preserve">Total Due to the Traveler </t>
    </r>
  </si>
  <si>
    <t>Auxiliary Organizations at CSU Monterey Bay Travel Claim Worksheet</t>
  </si>
  <si>
    <t>Examples include, but are not limited to, meals furnished as: a part of a conference or meeting, official Auxiliary Organization of CSUMB entertainment or hospitality, included in event registration fees and/or group expenses billed directly to the Auxiliary Organization of CSUMB. If the traveler must forego the provided meal for health or business reasons an explanation should be provided with the TEC.</t>
  </si>
  <si>
    <t>By entering the number of miles, the corresponding dollar amount will be calcualted using the standard IRS rate. The traveler must be fully up to date with any and all Defensive Driving and Private Vehicle Authoriaztion forms in order to claim mileage on a personal vehicle. Maps (Google Maps or equivalent) must be included to sustantiate the distance traveled.</t>
  </si>
  <si>
    <t xml:space="preserve">If the expense being claimed exceeds $75, receipts should be provided as backup to substantiate the claimed locations, dates and amounts. Do not list the Car Rental amount here if it was direct billed by Enterprise to the University Corporation (Use Section 7). If the car rental size is outside of the acceptable categories, include justification. </t>
  </si>
  <si>
    <t>Do not claim personal items. For any purchase greater than $75, a detailed receipt showing proof of payment should be included. Any non-travel related item purchases should be submitted seperately on a Payment Request form.</t>
  </si>
  <si>
    <t>TRAVEL CLAIM SUMMARY INSTRUCTIONS</t>
  </si>
  <si>
    <t>TRAVEL CLAIM WORKSHEET INSTRUCTIONS</t>
  </si>
  <si>
    <r>
      <rPr>
        <sz val="11"/>
        <color rgb="FFFF0000"/>
        <rFont val="Calibri"/>
        <family val="2"/>
        <scheme val="minor"/>
      </rPr>
      <t>Section 1:</t>
    </r>
    <r>
      <rPr>
        <sz val="11"/>
        <color rgb="FF000000"/>
        <rFont val="Calibri"/>
        <family val="2"/>
        <scheme val="minor"/>
      </rPr>
      <t xml:space="preserve"> Traveler, trip and document preparer information.</t>
    </r>
  </si>
  <si>
    <r>
      <rPr>
        <sz val="11"/>
        <color rgb="FFFF0000"/>
        <rFont val="Calibri"/>
        <family val="2"/>
        <scheme val="minor"/>
      </rPr>
      <t xml:space="preserve">Section 4: </t>
    </r>
    <r>
      <rPr>
        <sz val="11"/>
        <color rgb="FF000000"/>
        <rFont val="Calibri"/>
        <family val="2"/>
        <scheme val="minor"/>
      </rPr>
      <t xml:space="preserve">Assign Chartstrings to the travel expenditures that are listed and included in the </t>
    </r>
    <r>
      <rPr>
        <sz val="11"/>
        <color rgb="FF00B050"/>
        <rFont val="Calibri"/>
        <family val="2"/>
        <scheme val="minor"/>
      </rPr>
      <t>(Out of Pocket) Charges Paid by Traveler Field</t>
    </r>
    <r>
      <rPr>
        <sz val="11"/>
        <color theme="1"/>
        <rFont val="Calibri"/>
        <family val="2"/>
        <scheme val="minor"/>
      </rPr>
      <t>. The dollar total in Section 4 should be equal to the amount listed in Section 3 as the "Charges Paid by Traveler". If they are not equal, the total in Section 4 will turn red. Adjust your expense distributions accordiongly to bring these numbers into balance.</t>
    </r>
  </si>
  <si>
    <r>
      <rPr>
        <sz val="11"/>
        <color rgb="FF00B050"/>
        <rFont val="Calibri"/>
        <family val="2"/>
        <scheme val="minor"/>
      </rPr>
      <t>Business Unit Column</t>
    </r>
    <r>
      <rPr>
        <sz val="11"/>
        <color rgb="FF000000"/>
        <rFont val="Calibri"/>
        <family val="2"/>
        <scheme val="minor"/>
      </rPr>
      <t xml:space="preserve"> Choose the applicable business unit for your funding source from the drop down menu. MB075 = University Corporation, MB104 = Foundation of CSUMB, MB112 = Otter Student Union</t>
    </r>
  </si>
  <si>
    <r>
      <rPr>
        <sz val="11"/>
        <color rgb="FF00B050"/>
        <rFont val="Calibri"/>
        <family val="2"/>
        <scheme val="minor"/>
      </rPr>
      <t>Acct Column</t>
    </r>
    <r>
      <rPr>
        <sz val="11"/>
        <color rgb="FF000000"/>
        <rFont val="Calibri"/>
        <family val="2"/>
        <scheme val="minor"/>
      </rPr>
      <t xml:space="preserve"> Choose or enter the appropriate expense account or accounts that correspond to the Travel Details presented. The most commonly used accounts are included in the drop down menu provided, or you can enter one if the account you need to hit is not listed.</t>
    </r>
  </si>
  <si>
    <r>
      <rPr>
        <sz val="11"/>
        <color rgb="FF00B050"/>
        <rFont val="Calibri"/>
        <family val="2"/>
        <scheme val="minor"/>
      </rPr>
      <t>Fund Column</t>
    </r>
    <r>
      <rPr>
        <sz val="11"/>
        <color rgb="FF000000"/>
        <rFont val="Calibri"/>
        <family val="2"/>
        <scheme val="minor"/>
      </rPr>
      <t xml:space="preserve"> Enter the appropriate Auxiliary Organization Fund number(s) that  are covering the expenses listed.</t>
    </r>
  </si>
  <si>
    <r>
      <rPr>
        <sz val="11"/>
        <color rgb="FF00B050"/>
        <rFont val="Calibri"/>
        <family val="2"/>
        <scheme val="minor"/>
      </rPr>
      <t>Dept ID Column</t>
    </r>
    <r>
      <rPr>
        <sz val="11"/>
        <color theme="1"/>
        <rFont val="Calibri"/>
        <family val="2"/>
        <scheme val="minor"/>
      </rPr>
      <t xml:space="preserve"> Enter the correct Department ID number </t>
    </r>
  </si>
  <si>
    <r>
      <rPr>
        <sz val="11"/>
        <color rgb="FF00B050"/>
        <rFont val="Calibri"/>
        <family val="2"/>
        <scheme val="minor"/>
      </rPr>
      <t>Program and Class Columns</t>
    </r>
    <r>
      <rPr>
        <sz val="11"/>
        <color rgb="FF000000"/>
        <rFont val="Calibri"/>
        <family val="2"/>
        <scheme val="minor"/>
      </rPr>
      <t xml:space="preserve"> If applicable, enter any Program Codes or Class Codes associated with the travel.</t>
    </r>
  </si>
  <si>
    <r>
      <rPr>
        <sz val="11"/>
        <color rgb="FF00B050"/>
        <rFont val="Calibri"/>
        <family val="2"/>
        <scheme val="minor"/>
      </rPr>
      <t>Project Column</t>
    </r>
    <r>
      <rPr>
        <sz val="11"/>
        <color rgb="FF000000"/>
        <rFont val="Calibri"/>
        <family val="2"/>
        <scheme val="minor"/>
      </rPr>
      <t xml:space="preserve"> If applicable, enter an associated Project Number.  Note that a Project number is required when using a fund which begins with the number 5, or if you are using and incentive fund.</t>
    </r>
  </si>
  <si>
    <r>
      <rPr>
        <sz val="11"/>
        <color rgb="FF00B050"/>
        <rFont val="Calibri"/>
        <family val="2"/>
        <scheme val="minor"/>
      </rPr>
      <t>Amount Column</t>
    </r>
    <r>
      <rPr>
        <sz val="11"/>
        <color rgb="FF000000"/>
        <rFont val="Calibri"/>
        <family val="2"/>
        <scheme val="minor"/>
      </rPr>
      <t xml:space="preserve"> Add the dollar amount that should be assigned to the chartstring listed. The dollar total in Section 4 should be equal to the amount listed in Section 3 as the "Charges Paid by Traveler". If they are not equal, the total in Section 6 will turn red. Adjust your expense distributions accordiongly to bring these numbers into balance.</t>
    </r>
  </si>
  <si>
    <r>
      <rPr>
        <sz val="11"/>
        <color rgb="FFFF0000"/>
        <rFont val="Calibri"/>
        <family val="2"/>
        <scheme val="minor"/>
      </rPr>
      <t>Section 5:</t>
    </r>
    <r>
      <rPr>
        <sz val="11"/>
        <color rgb="FF000000"/>
        <rFont val="Calibri"/>
        <family val="2"/>
        <scheme val="minor"/>
      </rPr>
      <t xml:space="preserve"> List any Trip-Related Expenses Paid by the Auxiliary Organization of CSUMB, either by ProCard or Check generated via a payment request. These are not to be reimbursed to the traveler, but should be included on the TEC as they are expenditures related to this specific travel or trip.</t>
    </r>
  </si>
  <si>
    <r>
      <rPr>
        <sz val="11"/>
        <color rgb="FF00B050"/>
        <rFont val="Calibri"/>
        <family val="2"/>
        <scheme val="minor"/>
      </rPr>
      <t>Comments Column</t>
    </r>
    <r>
      <rPr>
        <sz val="11"/>
        <color rgb="FF000000"/>
        <rFont val="Calibri"/>
        <family val="2"/>
        <scheme val="minor"/>
      </rPr>
      <t xml:space="preserve"> If a Procard was used include the date of the charge and the name of the cardholder if that is different than the travler name.</t>
    </r>
  </si>
  <si>
    <r>
      <rPr>
        <sz val="11"/>
        <color rgb="FF00B050"/>
        <rFont val="Calibri"/>
        <family val="2"/>
        <scheme val="minor"/>
      </rPr>
      <t>Expense Description Column</t>
    </r>
    <r>
      <rPr>
        <sz val="11"/>
        <color rgb="FF000000"/>
        <rFont val="Calibri"/>
        <family val="2"/>
        <scheme val="minor"/>
      </rPr>
      <t xml:space="preserve"> Choose from the drop down menu or enter the description of the purpose of the expense.</t>
    </r>
  </si>
  <si>
    <r>
      <rPr>
        <sz val="11"/>
        <color rgb="FF00B050"/>
        <rFont val="Calibri"/>
        <family val="2"/>
        <scheme val="minor"/>
      </rPr>
      <t>Vendor Column</t>
    </r>
    <r>
      <rPr>
        <sz val="11"/>
        <color rgb="FF000000"/>
        <rFont val="Calibri"/>
        <family val="2"/>
        <scheme val="minor"/>
      </rPr>
      <t xml:space="preserve"> Enter the name of the supplier or payee who was paid</t>
    </r>
  </si>
  <si>
    <r>
      <rPr>
        <sz val="11"/>
        <color rgb="FF00B050"/>
        <rFont val="Calibri"/>
        <family val="2"/>
        <scheme val="minor"/>
      </rPr>
      <t>Pay Type (PC or CK) Column</t>
    </r>
    <r>
      <rPr>
        <sz val="11"/>
        <color rgb="FF000000"/>
        <rFont val="Calibri"/>
        <family val="2"/>
        <scheme val="minor"/>
      </rPr>
      <t xml:space="preserve"> Select the method of payment used from the drop down menu.</t>
    </r>
  </si>
  <si>
    <r>
      <rPr>
        <sz val="11"/>
        <color rgb="FF00B050"/>
        <rFont val="Calibri"/>
        <family val="2"/>
        <scheme val="minor"/>
      </rPr>
      <t>Amount Column</t>
    </r>
    <r>
      <rPr>
        <sz val="11"/>
        <color rgb="FF000000"/>
        <rFont val="Calibri"/>
        <family val="2"/>
        <scheme val="minor"/>
      </rPr>
      <t xml:space="preserve"> Enter the amount associated with the specific listed item. Include backup documentation if the item exceeds $75 (or if specified by your funding source).</t>
    </r>
  </si>
  <si>
    <r>
      <rPr>
        <sz val="11"/>
        <color rgb="FFFF0000"/>
        <rFont val="Calibri"/>
        <family val="2"/>
        <scheme val="minor"/>
      </rPr>
      <t>Section 6:</t>
    </r>
    <r>
      <rPr>
        <sz val="11"/>
        <color rgb="FF000000"/>
        <rFont val="Calibri"/>
        <family val="2"/>
        <scheme val="minor"/>
      </rPr>
      <t xml:space="preserve"> Signatures of Certification</t>
    </r>
  </si>
  <si>
    <t>1. Save completed worksheet as a PDF, making sure that both the Travel Claim Worksheet and the Travel Claim Summary are included (screen shot below)</t>
  </si>
  <si>
    <t>CREATING A SUBMISSION PACKET</t>
  </si>
  <si>
    <t>Pick Up at Ryan Ranch</t>
  </si>
  <si>
    <t>Home Address - current physical address</t>
  </si>
  <si>
    <t>Includes Overnight Stay?</t>
  </si>
  <si>
    <r>
      <rPr>
        <sz val="11"/>
        <color rgb="FF00B050"/>
        <rFont val="Calibri"/>
        <family val="2"/>
        <scheme val="minor"/>
      </rPr>
      <t>LESS: Advance Received Field</t>
    </r>
    <r>
      <rPr>
        <sz val="11"/>
        <color rgb="FF000000"/>
        <rFont val="Calibri"/>
        <family val="2"/>
        <scheme val="minor"/>
      </rPr>
      <t xml:space="preserve"> Insert the dollar amount of any Travel Advance issued in relation to this travel as a positive amount. The resulting "Total Due to the Traveler" is calculated by the worksheet.</t>
    </r>
  </si>
  <si>
    <r>
      <rPr>
        <sz val="11"/>
        <color rgb="FF00B050"/>
        <rFont val="Calibri"/>
        <family val="2"/>
        <scheme val="minor"/>
      </rPr>
      <t>Total Due to the Traveler Field</t>
    </r>
    <r>
      <rPr>
        <sz val="11"/>
        <color rgb="FF000000"/>
        <rFont val="Calibri"/>
        <family val="2"/>
        <scheme val="minor"/>
      </rPr>
      <t xml:space="preserve"> This is the amount due to the traveler. If this amount is negative due to an underexpended travel advance, follow the instructions as outlined. </t>
    </r>
    <r>
      <rPr>
        <sz val="11"/>
        <color rgb="FFFF0000"/>
        <rFont val="Calibri"/>
        <family val="2"/>
        <scheme val="minor"/>
      </rPr>
      <t>***If the Total Due to the Traveler is negative, the claimant is responsible for depositing cash, check or money order made payable to the University Corporation at Monterey Bay for the amount at the Cashiers office. Indicate account 107801 on the deposit slip and attach a stamped copy of the deposit slip to the TEC. Use the fund/project/dept ID from LINE 1 ONLY of the original RAT.***</t>
    </r>
  </si>
  <si>
    <r>
      <rPr>
        <sz val="11"/>
        <color rgb="FF00B050"/>
        <rFont val="Calibri"/>
        <family val="2"/>
        <scheme val="minor"/>
      </rPr>
      <t xml:space="preserve">Signature of Officer Approving Payment </t>
    </r>
    <r>
      <rPr>
        <sz val="11"/>
        <color theme="1"/>
        <rFont val="Calibri"/>
        <family val="2"/>
        <scheme val="minor"/>
      </rPr>
      <t xml:space="preserve">The Officer Signature should be of a person who: Is authorized to approve expenditures from the funding source, is not the traveler (use one-up) and is not a near relative of the traveler. The Officer can not sign a Travel Claim for anyone they report to, either directly or indirectly, use one-up. If multiple funds are being used, you may need to obtain multiple signatures. </t>
    </r>
  </si>
  <si>
    <r>
      <rPr>
        <sz val="11"/>
        <color rgb="FF00B050"/>
        <rFont val="Calibri"/>
        <family val="2"/>
        <scheme val="minor"/>
      </rPr>
      <t>Signature of Claimant</t>
    </r>
    <r>
      <rPr>
        <sz val="11"/>
        <color rgb="FF000000"/>
        <rFont val="Calibri"/>
        <family val="2"/>
        <scheme val="minor"/>
      </rPr>
      <t xml:space="preserve"> This should be the signature of the traveler being reimbursed.</t>
    </r>
  </si>
  <si>
    <r>
      <rPr>
        <sz val="11"/>
        <color rgb="FF00B050"/>
        <rFont val="Calibri"/>
        <family val="2"/>
        <scheme val="minor"/>
      </rPr>
      <t>Enter Travel Start and End Dates.</t>
    </r>
    <r>
      <rPr>
        <sz val="11"/>
        <color rgb="FF000000"/>
        <rFont val="Calibri"/>
        <family val="2"/>
        <scheme val="minor"/>
      </rPr>
      <t xml:space="preserve"> (You will receive a prompt if the total number of days at top differs from the detail. The start date determines the per diem value used.)</t>
    </r>
  </si>
  <si>
    <r>
      <rPr>
        <sz val="11"/>
        <color rgb="FF00B050"/>
        <rFont val="Calibri"/>
        <family val="2"/>
        <scheme val="minor"/>
      </rPr>
      <t>In the Travel Details section</t>
    </r>
    <r>
      <rPr>
        <sz val="11"/>
        <color rgb="FF000000"/>
        <rFont val="Calibri"/>
        <family val="2"/>
        <scheme val="minor"/>
      </rPr>
      <t xml:space="preserve"> of the Travel Claim Worksheet, select the "location" for each night of travel. DO NOT INCLUDE any items paid directly by the Auxiliary organization such as ProCard purchases or items paid by check from the Auxiliary Organization (Use Section 7). The amounts listed in this section should only reflect items paid "out of pocket" by the traveler. </t>
    </r>
    <r>
      <rPr>
        <sz val="11"/>
        <color rgb="FFFF0000"/>
        <rFont val="Calibri"/>
        <family val="2"/>
        <scheme val="minor"/>
      </rPr>
      <t>Receipts under $75 are not required and should not be included unless your funding source requires them.</t>
    </r>
  </si>
  <si>
    <r>
      <rPr>
        <sz val="11"/>
        <color rgb="FF00B050"/>
        <rFont val="Calibri"/>
        <family val="2"/>
        <scheme val="minor"/>
      </rPr>
      <t>For each location, in the Rate Type column, determine if you are claiming first/last day, full days, or "Not Claiming Per Diem".</t>
    </r>
    <r>
      <rPr>
        <sz val="11"/>
        <color rgb="FF000000"/>
        <rFont val="Calibri"/>
        <family val="2"/>
        <scheme val="minor"/>
      </rPr>
      <t xml:space="preserve"> For any first/last day, 75% of the daily rate will be the max.  First/Last day is not location dependant, use First/Last day only on the first and last day of the travel period.</t>
    </r>
  </si>
  <si>
    <r>
      <t xml:space="preserve">IF TRAVEL </t>
    </r>
    <r>
      <rPr>
        <b/>
        <sz val="11"/>
        <color rgb="FFFF0000"/>
        <rFont val="Calibri"/>
        <family val="2"/>
        <scheme val="minor"/>
      </rPr>
      <t>DOES NOT</t>
    </r>
    <r>
      <rPr>
        <sz val="11"/>
        <color theme="1"/>
        <rFont val="Calibri"/>
        <family val="2"/>
        <scheme val="minor"/>
      </rPr>
      <t xml:space="preserve"> INCLUDE OVERNIGHT STAY INDICATE "NO" ON THE DROPDOWN MENU FOR "INCLUDES OVERNIGHT STAY?" AND LIST START AND END LOCATIONS IN THE "NOTES" COLUMN AND ATTACH MAPS TO SUPPORT MILES CLAIMED.</t>
    </r>
  </si>
  <si>
    <t>If there is no associated overnight stay, meal per diems may not be claimed. For one day travel, choose "Not Claiming Per Diem" or leave blank. List the start and end location in the "Notes" column. In the case of group subsistence or hospitality meal expenses, use the Business Expense column to report the amount and indicate the names of the travelers or participants for those meals in the notes/remarks section of the Travel Claim Summary.</t>
  </si>
  <si>
    <r>
      <rPr>
        <sz val="11"/>
        <color rgb="FF00B050"/>
        <rFont val="Calibri"/>
        <family val="2"/>
        <scheme val="minor"/>
      </rPr>
      <t>Enter notes if applicable</t>
    </r>
    <r>
      <rPr>
        <sz val="11"/>
        <color rgb="FF000000"/>
        <rFont val="Calibri"/>
        <family val="2"/>
        <scheme val="minor"/>
      </rPr>
      <t xml:space="preserve"> using the Notes (optional) column. List your start and end point of travel and RT or OW if mileage only (no overnight stay) and include maps to support claimed mileage. If any group items are being paid, be sure to list all travelers or participants covered by that dollar amount.</t>
    </r>
  </si>
  <si>
    <r>
      <rPr>
        <sz val="11"/>
        <color rgb="FF00B050"/>
        <rFont val="Calibri"/>
        <family val="2"/>
        <scheme val="minor"/>
      </rPr>
      <t>Enter the travel date.</t>
    </r>
    <r>
      <rPr>
        <sz val="11"/>
        <color rgb="FF000000"/>
        <rFont val="Calibri"/>
        <family val="2"/>
        <scheme val="minor"/>
      </rPr>
      <t xml:space="preserve"> If travel date is not entered, the M&amp;IE rate will display as $0 until it has a value. If the value does not correctly match the per diem value for that year, the rate will continue to display $0. </t>
    </r>
  </si>
  <si>
    <r>
      <rPr>
        <sz val="11"/>
        <color rgb="FF00B050"/>
        <rFont val="Calibri"/>
        <family val="2"/>
        <scheme val="minor"/>
      </rPr>
      <t>If a personal day was taken</t>
    </r>
    <r>
      <rPr>
        <sz val="11"/>
        <color rgb="FF000000"/>
        <rFont val="Calibri"/>
        <family val="2"/>
        <scheme val="minor"/>
      </rPr>
      <t>, enter "1" in the Personal Day column. No expenses should be claimed for personal travel days.</t>
    </r>
  </si>
  <si>
    <r>
      <rPr>
        <sz val="11"/>
        <color rgb="FF00B050"/>
        <rFont val="Calibri"/>
        <family val="2"/>
        <scheme val="minor"/>
      </rPr>
      <t>Enter each meal provided</t>
    </r>
    <r>
      <rPr>
        <sz val="11"/>
        <color rgb="FF000000"/>
        <rFont val="Calibri"/>
        <family val="2"/>
        <scheme val="minor"/>
      </rPr>
      <t xml:space="preserve">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</si>
  <si>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r>
      <rPr>
        <sz val="11"/>
        <color rgb="FF00B050"/>
        <rFont val="Calibri"/>
        <family val="2"/>
        <scheme val="minor"/>
      </rPr>
      <t>Enter the amount for the Airfare.</t>
    </r>
    <r>
      <rPr>
        <sz val="11"/>
        <color rgb="FF000000"/>
        <rFont val="Calibri"/>
        <family val="2"/>
        <scheme val="minor"/>
      </rPr>
      <t xml:space="preserve"> Backup documentation (proof of purchase showing method of payment and dates, times and location of air travel) should be included with the Travel Claim to substantiate the amount being claimed.</t>
    </r>
  </si>
  <si>
    <r>
      <rPr>
        <sz val="11"/>
        <color rgb="FF00B050"/>
        <rFont val="Calibri"/>
        <family val="2"/>
        <scheme val="minor"/>
      </rPr>
      <t>Enter the amount for Lodging.</t>
    </r>
    <r>
      <rPr>
        <sz val="11"/>
        <color rgb="FF000000"/>
        <rFont val="Calibri"/>
        <family val="2"/>
        <scheme val="minor"/>
      </rPr>
      <t xml:space="preserve"> Enter the amount per night of lodging expenses paid out of pocket by the traveler, including taxes and fees. Deduct any personal expenses. Backup documentation (Hotel Folio showing proof of payment and detailed charges for each date and amount being claimed) should be included to substantiate the expense(s). Include justification and additional approvals as necessary if lodging exceeds $333/night before taxes and fees.</t>
    </r>
  </si>
  <si>
    <t>Enter the number of Miles you are claiming for your personal car</t>
  </si>
  <si>
    <r>
      <rPr>
        <sz val="11"/>
        <color rgb="FF00B050"/>
        <rFont val="Calibri"/>
        <family val="2"/>
        <scheme val="minor"/>
      </rPr>
      <t>Enter amount of Ground Transport</t>
    </r>
    <r>
      <rPr>
        <sz val="11"/>
        <color rgb="FF000000"/>
        <rFont val="Calibri"/>
        <family val="2"/>
        <scheme val="minor"/>
      </rPr>
      <t xml:space="preserve"> (Uber, Lyft, Taxi, Bus, Passenger Ship, Shuttle, Taxi, Train, etc), then enter Car Rental amount.</t>
    </r>
  </si>
  <si>
    <r>
      <rPr>
        <sz val="11"/>
        <color rgb="FF00B050"/>
        <rFont val="Calibri"/>
        <family val="2"/>
        <scheme val="minor"/>
      </rPr>
      <t>Enter your business expenses</t>
    </r>
    <r>
      <rPr>
        <sz val="11"/>
        <color rgb="FF000000"/>
        <rFont val="Calibri"/>
        <family val="2"/>
        <scheme val="minor"/>
      </rPr>
      <t xml:space="preserve"> (conference registration/event fee, baggage, car rental fuel, hotel internet or business fees, etc). List description of the charges in the notes column</t>
    </r>
  </si>
  <si>
    <t>2. Add all supporting documentation to create one (1) complete PDF document consisting of the Travel Claim Worksheet and all relevant, necessary backup documentation based on your funding source</t>
  </si>
  <si>
    <t>File Menu - Save as Adobe PDF: Use the ADD button to ensure that both the Summary and Worksheet will be included in the pdf output, make sure "Actual Size" is indicated, then convert to PDF.</t>
  </si>
  <si>
    <t>Instructions for completing the Travel Claim Summary and Travel Claim Worksheet</t>
  </si>
  <si>
    <r>
      <rPr>
        <sz val="11"/>
        <color rgb="FFFF0000"/>
        <rFont val="Calibri"/>
        <family val="2"/>
        <scheme val="minor"/>
      </rPr>
      <t>Section 2:</t>
    </r>
    <r>
      <rPr>
        <sz val="11"/>
        <color rgb="FF000000"/>
        <rFont val="Calibri"/>
        <family val="2"/>
        <scheme val="minor"/>
      </rPr>
      <t xml:space="preserve"> </t>
    </r>
    <r>
      <rPr>
        <b/>
        <sz val="11"/>
        <color rgb="FF000000"/>
        <rFont val="Calibri"/>
        <family val="2"/>
        <scheme val="minor"/>
      </rPr>
      <t>This section will auto populate based on values entered on the Travel Claim Worksheet tab</t>
    </r>
  </si>
  <si>
    <r>
      <rPr>
        <sz val="11"/>
        <color rgb="FFFF0000"/>
        <rFont val="Calibri"/>
        <family val="2"/>
        <scheme val="minor"/>
      </rPr>
      <t>Section 3:</t>
    </r>
    <r>
      <rPr>
        <sz val="11"/>
        <color rgb="FF000000"/>
        <rFont val="Calibri"/>
        <family val="2"/>
        <scheme val="minor"/>
      </rPr>
      <t xml:space="preserve"> Business Justification/Remarks and Travel Advance accounting</t>
    </r>
  </si>
  <si>
    <r>
      <rPr>
        <sz val="11"/>
        <color rgb="FF00B050"/>
        <rFont val="Calibri"/>
        <family val="2"/>
        <scheme val="minor"/>
      </rPr>
      <t>Business Justification/Remarks Field</t>
    </r>
    <r>
      <rPr>
        <sz val="11"/>
        <color rgb="FF000000"/>
        <rFont val="Calibri"/>
        <family val="2"/>
        <scheme val="minor"/>
      </rPr>
      <t xml:space="preserve"> Add any important remarks here. Examples include group travel information, policy exceptions, explanations for any item which is not clearly communicated by the attached backup documantation and currencey rate. For foreign conversion rates, refer to OANDA Currency Converter (link below). </t>
    </r>
  </si>
  <si>
    <t>Trip-Related Expenses Paid by the University Corporation - Not to be reimbursed            Include ProCard holder name and date charged</t>
  </si>
  <si>
    <t>Approving Officer</t>
  </si>
  <si>
    <t>Traveler / Claimant</t>
  </si>
  <si>
    <t>Alternate Mailing Address</t>
  </si>
  <si>
    <t xml:space="preserve"> (ONLY FILL IF CHECK SHOULD NOT BE MAILED TO CURRENT ADDRESS)</t>
  </si>
  <si>
    <t>(Yes = Pick up, No = Mail)</t>
  </si>
  <si>
    <t>Signature</t>
  </si>
  <si>
    <t>Printed Name</t>
  </si>
  <si>
    <r>
      <t>**Enter the Chartstring(s) and Amount(s) below for the "</t>
    </r>
    <r>
      <rPr>
        <b/>
        <sz val="18"/>
        <color theme="1"/>
        <rFont val="Calibri"/>
        <family val="2"/>
      </rPr>
      <t>(Out of Pocket)</t>
    </r>
    <r>
      <rPr>
        <b/>
        <sz val="18"/>
        <color rgb="FFFF0000"/>
        <rFont val="Calibri"/>
        <family val="2"/>
      </rPr>
      <t xml:space="preserve"> </t>
    </r>
    <r>
      <rPr>
        <b/>
        <sz val="18"/>
        <color indexed="10"/>
        <rFont val="Calibri"/>
        <family val="2"/>
      </rPr>
      <t>Charges Paid by Traveler</t>
    </r>
    <r>
      <rPr>
        <b/>
        <sz val="18"/>
        <color theme="1"/>
        <rFont val="Calibri"/>
        <family val="2"/>
      </rPr>
      <t>" (listed above)</t>
    </r>
    <r>
      <rPr>
        <b/>
        <sz val="18"/>
        <color indexed="10"/>
        <rFont val="Calibri"/>
        <family val="2"/>
      </rPr>
      <t xml:space="preserve">  </t>
    </r>
  </si>
  <si>
    <r>
      <t xml:space="preserve">If the cell to the right is </t>
    </r>
    <r>
      <rPr>
        <b/>
        <sz val="16"/>
        <color rgb="FFFF0000"/>
        <rFont val="Calibri"/>
        <family val="2"/>
      </rPr>
      <t>RED</t>
    </r>
    <r>
      <rPr>
        <b/>
        <sz val="16"/>
        <rFont val="Calibri"/>
        <family val="2"/>
      </rPr>
      <t xml:space="preserve">, the distributed amount does not equal the </t>
    </r>
    <r>
      <rPr>
        <b/>
        <sz val="16"/>
        <color rgb="FFFF0000"/>
        <rFont val="Calibri"/>
        <family val="2"/>
      </rPr>
      <t>Charges Paid by Traveler</t>
    </r>
    <r>
      <rPr>
        <b/>
        <sz val="16"/>
        <rFont val="Calibri"/>
        <family val="2"/>
      </rPr>
      <t xml:space="preserve"> and is incorrect. </t>
    </r>
  </si>
  <si>
    <t>YOU MUST START WITH STEP 1 FOR THIS SHEET</t>
  </si>
  <si>
    <t>This sheet will not calculate correctly if a travel date has not been listed</t>
  </si>
  <si>
    <t xml:space="preserve">     The dollar amounts will populate with data from the "Travel Claim Worksheet"       (next tab on workbook)</t>
  </si>
  <si>
    <t>2025/26</t>
  </si>
  <si>
    <t>202668</t>
  </si>
  <si>
    <t>202674</t>
  </si>
  <si>
    <t>202680</t>
  </si>
  <si>
    <t>202686</t>
  </si>
  <si>
    <t>202692</t>
  </si>
  <si>
    <r>
      <rPr>
        <sz val="11"/>
        <color rgb="FF00B050"/>
        <rFont val="Calibri"/>
        <family val="2"/>
        <scheme val="minor"/>
      </rPr>
      <t>Populate the location table</t>
    </r>
    <r>
      <rPr>
        <sz val="11"/>
        <color rgb="FF000000"/>
        <rFont val="Calibri"/>
        <family val="2"/>
        <scheme val="minor"/>
      </rPr>
      <t xml:space="preserve"> with the domestic or international cities/states or country where you lodged for the night. Each location must be unique. If two rates are needed for the same location but per diem rate changed, add a rate #1 or rate #2 to the location names. Please validate rates are appropriate per year. </t>
    </r>
  </si>
  <si>
    <t>If the traveler is a non-employee (including students) only use the $68 rate. DO NOT use location based per 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</si>
</sst>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000"/>
    <numFmt numFmtId="167" formatCode="m/d/yy;@"/>
  </numFmts>
  <fonts count="95">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11"/>
      <color theme="0"/>
      <name val="Calibri"/>
      <family val="2"/>
      <scheme val="minor"/>
    </font>
    <font>
      <sz val="11"/>
      <color rgb="FFFF0000"/>
      <name val="Calibri"/>
      <family val="2"/>
      <scheme val="minor"/>
    </font>
    <font>
      <b/>
      <sz val="9"/>
      <color rgb="FFFF0000"/>
      <name val="Roboto"/>
    </font>
    <font>
      <b/>
      <sz val="11"/>
      <color theme="0"/>
      <name val="Calibri"/>
      <family val="2"/>
      <scheme val="minor"/>
    </font>
    <font>
      <sz val="10"/>
      <name val="Calibri"/>
      <family val="2"/>
    </font>
    <font>
      <b/>
      <sz val="8"/>
      <name val="Calibri"/>
      <family val="2"/>
    </font>
    <font>
      <sz val="8"/>
      <name val="Calibri"/>
      <family val="2"/>
    </font>
    <font>
      <b/>
      <sz val="24"/>
      <name val="Calibri"/>
      <family val="2"/>
    </font>
    <font>
      <b/>
      <sz val="22"/>
      <name val="Calibri"/>
      <family val="2"/>
    </font>
    <font>
      <sz val="8"/>
      <color theme="4"/>
      <name val="Calibri"/>
      <family val="2"/>
    </font>
    <font>
      <b/>
      <sz val="14"/>
      <color rgb="FF000000"/>
      <name val="Calibri"/>
      <family val="2"/>
    </font>
    <font>
      <b/>
      <sz val="14"/>
      <color theme="4"/>
      <name val="Calibri"/>
      <family val="2"/>
    </font>
    <font>
      <sz val="11"/>
      <color theme="4"/>
      <name val="Calibri"/>
      <family val="2"/>
    </font>
    <font>
      <b/>
      <sz val="22"/>
      <color theme="4"/>
      <name val="Calibri"/>
      <family val="2"/>
    </font>
    <font>
      <b/>
      <sz val="11"/>
      <color rgb="FFFF0000"/>
      <name val="Calibri"/>
      <family val="2"/>
    </font>
    <font>
      <b/>
      <sz val="14"/>
      <name val="Calibri"/>
      <family val="2"/>
    </font>
    <font>
      <sz val="14"/>
      <name val="Calibri"/>
      <family val="2"/>
    </font>
    <font>
      <sz val="14"/>
      <color theme="4"/>
      <name val="Calibri"/>
      <family val="2"/>
    </font>
    <font>
      <sz val="12"/>
      <name val="Calibri"/>
      <family val="2"/>
    </font>
    <font>
      <sz val="22"/>
      <color theme="4"/>
      <name val="Calibri"/>
      <family val="2"/>
    </font>
    <font>
      <sz val="12"/>
      <color theme="4"/>
      <name val="Calibri"/>
      <family val="2"/>
    </font>
    <font>
      <sz val="20"/>
      <name val="Calibri"/>
      <family val="2"/>
    </font>
    <font>
      <b/>
      <sz val="12"/>
      <name val="Calibri"/>
      <family val="2"/>
    </font>
    <font>
      <sz val="11"/>
      <name val="Calibri"/>
      <family val="2"/>
    </font>
    <font>
      <sz val="16"/>
      <name val="Calibri"/>
      <family val="2"/>
    </font>
    <font>
      <b/>
      <sz val="18"/>
      <name val="Calibri"/>
      <family val="2"/>
    </font>
    <font>
      <b/>
      <sz val="20"/>
      <name val="Calibri"/>
      <family val="2"/>
    </font>
    <font>
      <b/>
      <sz val="20"/>
      <color rgb="FFFF0000"/>
      <name val="Calibri"/>
      <family val="2"/>
    </font>
    <font>
      <b/>
      <sz val="18"/>
      <color rgb="FFFF0000"/>
      <name val="Calibri"/>
      <family val="2"/>
    </font>
    <font>
      <sz val="20"/>
      <color theme="1"/>
      <name val="Calibri"/>
      <family val="2"/>
      <scheme val="minor"/>
    </font>
    <font>
      <b/>
      <sz val="16"/>
      <name val="Calibri"/>
      <family val="2"/>
    </font>
    <font>
      <sz val="16"/>
      <color theme="1"/>
      <name val="Calibri"/>
      <family val="2"/>
      <scheme val="minor"/>
    </font>
    <font>
      <sz val="12"/>
      <color theme="1"/>
      <name val="Calibri"/>
      <family val="2"/>
      <scheme val="minor"/>
    </font>
    <font>
      <b/>
      <sz val="11"/>
      <color theme="4"/>
      <name val="Calibri"/>
      <family val="2"/>
    </font>
    <font>
      <sz val="18"/>
      <name val="Calibri"/>
      <family val="2"/>
    </font>
    <font>
      <b/>
      <sz val="16"/>
      <color indexed="81"/>
      <name val="Tahoma"/>
      <family val="2"/>
    </font>
    <font>
      <sz val="11"/>
      <color rgb="FF00B050"/>
      <name val="Calibri"/>
      <family val="2"/>
      <scheme val="minor"/>
    </font>
    <font>
      <b/>
      <i/>
      <sz val="36"/>
      <color rgb="FFFF0000"/>
      <name val="Calibri"/>
      <family val="2"/>
    </font>
    <font>
      <sz val="12"/>
      <color rgb="FFFF0000"/>
      <name val="Calibri"/>
      <family val="2"/>
    </font>
    <font>
      <b/>
      <sz val="14"/>
      <color rgb="FFFF0000"/>
      <name val="Calibri"/>
      <family val="2"/>
    </font>
    <font>
      <i/>
      <sz val="11"/>
      <color theme="0"/>
      <name val="Calibri"/>
      <family val="2"/>
      <scheme val="minor"/>
    </font>
    <font>
      <b/>
      <sz val="14"/>
      <color indexed="10"/>
      <name val="Calibri"/>
      <family val="2"/>
    </font>
    <font>
      <b/>
      <u/>
      <sz val="14"/>
      <name val="Calibri"/>
      <family val="2"/>
    </font>
    <font>
      <b/>
      <sz val="16"/>
      <color rgb="FFFF0000"/>
      <name val="Calibri"/>
      <family val="2"/>
    </font>
    <font>
      <b/>
      <sz val="12"/>
      <color rgb="FF1B1B1B"/>
      <name val="Roboto"/>
    </font>
    <font>
      <b/>
      <sz val="10"/>
      <color rgb="FFFF0000"/>
      <name val="Calibri"/>
      <family val="2"/>
    </font>
    <font>
      <b/>
      <sz val="16"/>
      <color theme="1"/>
      <name val="Calibri"/>
      <family val="2"/>
      <scheme val="minor"/>
    </font>
    <font>
      <sz val="14"/>
      <color theme="1"/>
      <name val="Roboto"/>
    </font>
    <font>
      <b/>
      <sz val="14"/>
      <color theme="1"/>
      <name val="Roboto"/>
    </font>
    <font>
      <sz val="12"/>
      <color theme="1"/>
      <name val="Roboto"/>
    </font>
    <font>
      <sz val="12"/>
      <color rgb="FF1B1B1B"/>
      <name val="Roboto"/>
    </font>
    <font>
      <b/>
      <sz val="11"/>
      <color theme="0"/>
      <name val="Roboto"/>
    </font>
    <font>
      <b/>
      <sz val="11"/>
      <color rgb="FF1B1B1B"/>
      <name val="Roboto"/>
    </font>
    <font>
      <b/>
      <sz val="10"/>
      <color rgb="FFFF0000"/>
      <name val="Calibri"/>
      <family val="2"/>
      <scheme val="minor"/>
    </font>
    <font>
      <b/>
      <sz val="10"/>
      <name val="Calibri"/>
      <family val="2"/>
    </font>
    <font>
      <b/>
      <sz val="9"/>
      <color indexed="81"/>
      <name val="Tahoma"/>
      <family val="2"/>
    </font>
    <font>
      <b/>
      <sz val="16"/>
      <color rgb="FF000000"/>
      <name val="Calibri"/>
      <family val="2"/>
    </font>
    <font>
      <sz val="10"/>
      <color rgb="FF1B1B1B"/>
      <name val="Roboto"/>
    </font>
    <font>
      <b/>
      <sz val="11"/>
      <color rgb="FFFF0000"/>
      <name val="Calibri"/>
      <family val="2"/>
      <scheme val="minor"/>
    </font>
    <font>
      <b/>
      <sz val="11"/>
      <color rgb="FF000000"/>
      <name val="Calibri"/>
      <family val="2"/>
      <scheme val="minor"/>
    </font>
    <font>
      <sz val="9"/>
      <color indexed="81"/>
      <name val="Tahoma"/>
      <charset val="1"/>
    </font>
    <font>
      <b/>
      <sz val="9"/>
      <color indexed="81"/>
      <name val="Tahoma"/>
      <charset val="1"/>
    </font>
    <font>
      <b/>
      <sz val="18"/>
      <color indexed="10"/>
      <name val="Calibri"/>
      <family val="2"/>
    </font>
    <font>
      <sz val="36"/>
      <color rgb="FFFF0000"/>
      <name val="Calibri"/>
      <family val="2"/>
    </font>
    <font>
      <sz val="14"/>
      <color rgb="FFFF0000"/>
      <name val="Calibri"/>
      <family val="2"/>
    </font>
    <font>
      <b/>
      <sz val="18"/>
      <color theme="1"/>
      <name val="Calibri"/>
      <family val="2"/>
    </font>
    <font>
      <b/>
      <sz val="24"/>
      <color theme="1"/>
      <name val="Calibri"/>
      <family val="2"/>
      <scheme val="minor"/>
    </font>
    <font>
      <sz val="9"/>
      <color rgb="FFFF0000"/>
      <name val="Calibri"/>
      <family val="2"/>
      <scheme val="minor"/>
    </font>
    <font>
      <i/>
      <sz val="20"/>
      <color theme="1"/>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rgb="FFE0E6EB"/>
        <bgColor rgb="FF000000"/>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rgb="FF1B1B1B"/>
      </top>
      <bottom/>
      <diagonal/>
    </border>
    <border>
      <left style="thin">
        <color theme="0"/>
      </left>
      <right style="thin">
        <color theme="0"/>
      </right>
      <top style="thin">
        <color theme="0"/>
      </top>
      <bottom style="thin">
        <color theme="0"/>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78">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4" fillId="2" borderId="17" xfId="0" applyFont="1" applyFill="1" applyBorder="1"/>
    <xf numFmtId="0" fontId="4" fillId="2" borderId="18" xfId="0" applyFont="1" applyFill="1" applyBorder="1"/>
    <xf numFmtId="0" fontId="16" fillId="0" borderId="1" xfId="2" applyFont="1" applyBorder="1" applyAlignment="1">
      <alignment vertical="top" wrapText="1"/>
    </xf>
    <xf numFmtId="0" fontId="5" fillId="0" borderId="0" xfId="0" applyFont="1" applyAlignment="1">
      <alignment horizontal="left" wrapText="1"/>
    </xf>
    <xf numFmtId="0" fontId="17" fillId="0" borderId="0" xfId="2" applyFont="1" applyAlignment="1">
      <alignment horizontal="left"/>
    </xf>
    <xf numFmtId="14" fontId="18" fillId="0" borderId="0" xfId="0" applyNumberFormat="1" applyFont="1" applyAlignment="1">
      <alignment horizontal="left"/>
    </xf>
    <xf numFmtId="0" fontId="14" fillId="0" borderId="0" xfId="0" applyFont="1" applyAlignment="1">
      <alignment horizontal="left" vertical="top" wrapText="1"/>
    </xf>
    <xf numFmtId="0" fontId="20" fillId="4" borderId="14" xfId="0" applyFont="1" applyFill="1" applyBorder="1" applyAlignment="1">
      <alignment vertical="center" wrapText="1"/>
    </xf>
    <xf numFmtId="0" fontId="20" fillId="4" borderId="13" xfId="0" applyFont="1" applyFill="1" applyBorder="1" applyAlignment="1">
      <alignment vertical="center" wrapText="1"/>
    </xf>
    <xf numFmtId="0" fontId="20" fillId="4" borderId="13"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1" fillId="0" borderId="0" xfId="0" applyFont="1" applyAlignment="1">
      <alignment wrapText="1"/>
    </xf>
    <xf numFmtId="0" fontId="4" fillId="0" borderId="0" xfId="0" applyFont="1" applyAlignment="1">
      <alignment vertical="center"/>
    </xf>
    <xf numFmtId="0" fontId="14" fillId="0" borderId="0" xfId="0" applyFont="1" applyAlignment="1">
      <alignment vertical="top" wrapText="1"/>
    </xf>
    <xf numFmtId="0" fontId="23" fillId="0" borderId="0" xfId="0" applyFont="1" applyAlignment="1">
      <alignment vertical="top"/>
    </xf>
    <xf numFmtId="0" fontId="25" fillId="0" borderId="19" xfId="0" applyFont="1" applyBorder="1"/>
    <xf numFmtId="0" fontId="0" fillId="0" borderId="15" xfId="0" applyBorder="1"/>
    <xf numFmtId="0" fontId="5" fillId="0" borderId="14" xfId="0" applyFont="1" applyBorder="1"/>
    <xf numFmtId="0" fontId="5" fillId="0" borderId="13" xfId="0" applyFont="1" applyBorder="1"/>
    <xf numFmtId="14" fontId="0" fillId="0" borderId="0" xfId="0" applyNumberFormat="1"/>
    <xf numFmtId="0" fontId="26" fillId="0" borderId="0" xfId="0" applyFont="1"/>
    <xf numFmtId="0" fontId="27" fillId="0" borderId="0" xfId="0" applyFont="1"/>
    <xf numFmtId="164" fontId="3" fillId="0" borderId="0" xfId="0" applyNumberFormat="1" applyFont="1" applyAlignment="1">
      <alignment vertical="center" wrapText="1"/>
    </xf>
    <xf numFmtId="0" fontId="3" fillId="8" borderId="13" xfId="4" applyNumberFormat="1" applyFont="1" applyFill="1" applyBorder="1" applyAlignment="1" applyProtection="1">
      <alignment vertical="center" wrapText="1"/>
      <protection locked="0"/>
    </xf>
    <xf numFmtId="0" fontId="3" fillId="8" borderId="0" xfId="0" applyFont="1" applyFill="1" applyAlignment="1">
      <alignment vertical="center" wrapText="1"/>
    </xf>
    <xf numFmtId="14" fontId="5" fillId="0" borderId="0" xfId="0" applyNumberFormat="1" applyFont="1"/>
    <xf numFmtId="0" fontId="20" fillId="4" borderId="1" xfId="0" applyFont="1" applyFill="1" applyBorder="1" applyAlignment="1">
      <alignment horizontal="center" vertical="center" wrapText="1"/>
    </xf>
    <xf numFmtId="165" fontId="3" fillId="7" borderId="1" xfId="0" applyNumberFormat="1" applyFont="1" applyFill="1" applyBorder="1" applyAlignment="1" applyProtection="1">
      <alignment vertical="center" wrapText="1"/>
      <protection locked="0"/>
    </xf>
    <xf numFmtId="0" fontId="0" fillId="0" borderId="0" xfId="3" applyNumberFormat="1" applyFont="1" applyFill="1"/>
    <xf numFmtId="0" fontId="0" fillId="0" borderId="16" xfId="0" applyBorder="1" applyAlignment="1">
      <alignment vertical="top"/>
    </xf>
    <xf numFmtId="14" fontId="0" fillId="0" borderId="17" xfId="0" applyNumberFormat="1" applyBorder="1" applyAlignment="1">
      <alignment vertical="top"/>
    </xf>
    <xf numFmtId="0" fontId="0" fillId="0" borderId="1" xfId="0" applyBorder="1" applyAlignment="1">
      <alignment vertical="top" wrapText="1"/>
    </xf>
    <xf numFmtId="0" fontId="0" fillId="0" borderId="17" xfId="0" applyBorder="1" applyAlignment="1">
      <alignment vertical="top"/>
    </xf>
    <xf numFmtId="0" fontId="0" fillId="0" borderId="21" xfId="0" applyBorder="1" applyAlignment="1">
      <alignment vertical="top"/>
    </xf>
    <xf numFmtId="0" fontId="0" fillId="0" borderId="20" xfId="0" applyBorder="1" applyAlignment="1">
      <alignment vertical="top"/>
    </xf>
    <xf numFmtId="0" fontId="0" fillId="0" borderId="12" xfId="0" applyBorder="1" applyAlignment="1">
      <alignment vertical="top" wrapText="1"/>
    </xf>
    <xf numFmtId="0" fontId="30" fillId="0" borderId="0" xfId="0" applyFont="1"/>
    <xf numFmtId="0" fontId="30" fillId="9" borderId="0" xfId="0" applyFont="1" applyFill="1"/>
    <xf numFmtId="0" fontId="32" fillId="0" borderId="0" xfId="0" applyFont="1"/>
    <xf numFmtId="0" fontId="35" fillId="0" borderId="0" xfId="0" applyFont="1"/>
    <xf numFmtId="6" fontId="35" fillId="0" borderId="0" xfId="0" applyNumberFormat="1" applyFont="1"/>
    <xf numFmtId="0" fontId="34" fillId="0" borderId="0" xfId="0" applyFont="1" applyAlignment="1">
      <alignment horizontal="center"/>
    </xf>
    <xf numFmtId="0" fontId="32" fillId="0" borderId="0" xfId="0" applyFont="1" applyFill="1"/>
    <xf numFmtId="0" fontId="36" fillId="0" borderId="0" xfId="0" applyFont="1" applyFill="1" applyAlignment="1">
      <alignment horizontal="left" wrapText="1"/>
    </xf>
    <xf numFmtId="0" fontId="37" fillId="0" borderId="0" xfId="0" applyFont="1" applyFill="1" applyAlignment="1">
      <alignment horizontal="left" wrapText="1"/>
    </xf>
    <xf numFmtId="0" fontId="35" fillId="0" borderId="0" xfId="0" applyFont="1" applyFill="1"/>
    <xf numFmtId="0" fontId="38" fillId="0" borderId="0" xfId="0" applyFont="1" applyFill="1" applyBorder="1"/>
    <xf numFmtId="0" fontId="39" fillId="0" borderId="0" xfId="0" applyFont="1" applyFill="1" applyAlignment="1">
      <alignment horizontal="left" wrapText="1"/>
    </xf>
    <xf numFmtId="0" fontId="42" fillId="0" borderId="0" xfId="0" applyFont="1" applyBorder="1"/>
    <xf numFmtId="0" fontId="43" fillId="0" borderId="0" xfId="0" applyFont="1" applyBorder="1"/>
    <xf numFmtId="0" fontId="44" fillId="0" borderId="0" xfId="0" applyFont="1"/>
    <xf numFmtId="0" fontId="45" fillId="0" borderId="0" xfId="0" applyFont="1"/>
    <xf numFmtId="0" fontId="46" fillId="0" borderId="0" xfId="0" applyFont="1"/>
    <xf numFmtId="49" fontId="42" fillId="0" borderId="0" xfId="0" applyNumberFormat="1" applyFont="1" applyBorder="1"/>
    <xf numFmtId="49" fontId="41" fillId="0" borderId="0" xfId="0" applyNumberFormat="1" applyFont="1" applyFill="1" applyBorder="1" applyAlignment="1">
      <alignment horizontal="center" wrapText="1"/>
    </xf>
    <xf numFmtId="49" fontId="37" fillId="0" borderId="0" xfId="0" applyNumberFormat="1" applyFont="1" applyFill="1" applyBorder="1" applyAlignment="1">
      <alignment horizontal="center" wrapText="1"/>
    </xf>
    <xf numFmtId="49" fontId="43" fillId="0" borderId="0" xfId="0" applyNumberFormat="1" applyFont="1" applyBorder="1"/>
    <xf numFmtId="0" fontId="48" fillId="0" borderId="0" xfId="0" applyFont="1" applyFill="1" applyBorder="1" applyAlignment="1">
      <alignment horizontal="center" wrapText="1"/>
    </xf>
    <xf numFmtId="1" fontId="44" fillId="0" borderId="0" xfId="0" applyNumberFormat="1" applyFont="1" applyFill="1" applyBorder="1" applyAlignment="1">
      <alignment horizontal="left" wrapText="1"/>
    </xf>
    <xf numFmtId="1" fontId="42" fillId="0" borderId="0" xfId="0" applyNumberFormat="1" applyFont="1" applyBorder="1" applyAlignment="1">
      <alignment horizontal="left"/>
    </xf>
    <xf numFmtId="2" fontId="44" fillId="0" borderId="0" xfId="0" applyNumberFormat="1" applyFont="1"/>
    <xf numFmtId="49" fontId="42" fillId="0" borderId="0" xfId="0" applyNumberFormat="1" applyFont="1" applyBorder="1" applyAlignment="1">
      <alignment horizontal="center" vertical="center"/>
    </xf>
    <xf numFmtId="0" fontId="44" fillId="0" borderId="0" xfId="0" applyFont="1" applyBorder="1" applyAlignment="1">
      <alignment horizontal="center" wrapText="1"/>
    </xf>
    <xf numFmtId="0" fontId="49" fillId="0" borderId="0" xfId="0" applyFont="1" applyFill="1" applyBorder="1" applyAlignment="1">
      <alignment wrapText="1"/>
    </xf>
    <xf numFmtId="0" fontId="49" fillId="14" borderId="0" xfId="0" applyFont="1" applyFill="1" applyBorder="1" applyAlignment="1">
      <alignment horizontal="center" wrapText="1"/>
    </xf>
    <xf numFmtId="0" fontId="49" fillId="14" borderId="27" xfId="0" applyFont="1" applyFill="1" applyBorder="1" applyAlignment="1">
      <alignment horizontal="center" wrapText="1"/>
    </xf>
    <xf numFmtId="0" fontId="55" fillId="0" borderId="0" xfId="0" applyFont="1"/>
    <xf numFmtId="0" fontId="41" fillId="0" borderId="0"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7" fillId="0" borderId="0" xfId="0" applyFont="1"/>
    <xf numFmtId="49" fontId="56" fillId="4" borderId="1" xfId="0" applyNumberFormat="1" applyFont="1" applyFill="1" applyBorder="1" applyAlignment="1">
      <alignment horizontal="center" shrinkToFit="1"/>
    </xf>
    <xf numFmtId="49" fontId="56" fillId="9" borderId="1" xfId="0" applyNumberFormat="1" applyFont="1" applyFill="1" applyBorder="1" applyAlignment="1">
      <alignment horizontal="center"/>
    </xf>
    <xf numFmtId="49" fontId="56" fillId="4" borderId="1" xfId="0" applyNumberFormat="1" applyFont="1" applyFill="1" applyBorder="1" applyAlignment="1">
      <alignment horizontal="center"/>
    </xf>
    <xf numFmtId="49" fontId="57" fillId="0" borderId="0" xfId="0" applyNumberFormat="1" applyFont="1"/>
    <xf numFmtId="0" fontId="58" fillId="0" borderId="0" xfId="0" applyFont="1"/>
    <xf numFmtId="0" fontId="44" fillId="0" borderId="0" xfId="0" applyFont="1" applyBorder="1" applyAlignment="1" applyProtection="1">
      <alignment horizontal="center"/>
      <protection locked="0"/>
    </xf>
    <xf numFmtId="0" fontId="58" fillId="0" borderId="0" xfId="0" applyFont="1" applyFill="1" applyBorder="1"/>
    <xf numFmtId="0" fontId="57" fillId="0" borderId="0" xfId="0" applyFont="1" applyFill="1" applyBorder="1" applyAlignment="1">
      <alignment wrapText="1"/>
    </xf>
    <xf numFmtId="0" fontId="0" fillId="0" borderId="0" xfId="0" applyFill="1" applyBorder="1"/>
    <xf numFmtId="0" fontId="41" fillId="0" borderId="0" xfId="0" applyFont="1" applyFill="1" applyBorder="1" applyAlignment="1">
      <alignment horizontal="left" vertical="top"/>
    </xf>
    <xf numFmtId="0" fontId="42" fillId="0" borderId="0" xfId="0" applyFont="1" applyFill="1" applyBorder="1" applyAlignment="1">
      <alignment wrapText="1"/>
    </xf>
    <xf numFmtId="43" fontId="56" fillId="0" borderId="0" xfId="0" applyNumberFormat="1" applyFont="1" applyFill="1" applyBorder="1" applyAlignment="1">
      <alignment horizontal="center" wrapText="1"/>
    </xf>
    <xf numFmtId="0" fontId="50" fillId="0" borderId="0" xfId="0" applyFont="1" applyFill="1" applyBorder="1" applyAlignment="1">
      <alignment wrapText="1"/>
    </xf>
    <xf numFmtId="39" fontId="52" fillId="0" borderId="0" xfId="0" applyNumberFormat="1" applyFont="1" applyFill="1" applyBorder="1" applyAlignment="1">
      <alignment horizontal="center"/>
    </xf>
    <xf numFmtId="0" fontId="47" fillId="0" borderId="0" xfId="0" applyFont="1" applyFill="1" applyBorder="1" applyAlignment="1">
      <alignment wrapText="1"/>
    </xf>
    <xf numFmtId="0" fontId="41" fillId="0" borderId="0" xfId="0" applyFont="1" applyBorder="1" applyAlignment="1">
      <alignment horizontal="left" vertical="center" wrapText="1"/>
    </xf>
    <xf numFmtId="0" fontId="58" fillId="0" borderId="0" xfId="0" applyNumberFormat="1" applyFont="1" applyFill="1" applyBorder="1" applyAlignment="1">
      <alignment horizontal="left"/>
    </xf>
    <xf numFmtId="0" fontId="0" fillId="0" borderId="0" xfId="0" applyAlignment="1">
      <alignment vertical="center"/>
    </xf>
    <xf numFmtId="0" fontId="0" fillId="0" borderId="0" xfId="0" applyFill="1" applyBorder="1" applyAlignment="1">
      <alignment vertical="center"/>
    </xf>
    <xf numFmtId="0" fontId="0" fillId="9" borderId="0" xfId="0" applyFill="1"/>
    <xf numFmtId="0" fontId="58" fillId="0" borderId="0" xfId="0" applyFont="1" applyAlignment="1"/>
    <xf numFmtId="0" fontId="21" fillId="0" borderId="0" xfId="0" applyFont="1" applyAlignment="1">
      <alignment horizontal="left" vertical="top" wrapText="1"/>
    </xf>
    <xf numFmtId="0" fontId="21" fillId="0" borderId="0" xfId="0" applyFont="1" applyAlignment="1"/>
    <xf numFmtId="0" fontId="31" fillId="0" borderId="0" xfId="0" applyFont="1" applyFill="1" applyBorder="1" applyAlignment="1">
      <alignment horizontal="center" vertical="center"/>
    </xf>
    <xf numFmtId="0" fontId="52" fillId="15" borderId="29" xfId="0" applyFont="1" applyFill="1" applyBorder="1" applyAlignment="1">
      <alignment horizontal="right" vertical="top"/>
    </xf>
    <xf numFmtId="0" fontId="33" fillId="15" borderId="33" xfId="0" applyFont="1" applyFill="1" applyBorder="1" applyAlignment="1">
      <alignment horizontal="right"/>
    </xf>
    <xf numFmtId="0" fontId="57" fillId="0" borderId="0" xfId="0" applyFont="1" applyFill="1" applyBorder="1" applyAlignment="1">
      <alignment horizontal="left" wrapText="1"/>
    </xf>
    <xf numFmtId="43" fontId="56" fillId="4" borderId="23" xfId="0" applyNumberFormat="1" applyFont="1" applyFill="1" applyBorder="1" applyAlignment="1">
      <alignment horizontal="left"/>
    </xf>
    <xf numFmtId="43" fontId="56" fillId="4" borderId="23" xfId="0" applyNumberFormat="1" applyFont="1" applyFill="1" applyBorder="1" applyAlignment="1">
      <alignment horizontal="left" vertical="center" wrapText="1"/>
    </xf>
    <xf numFmtId="43" fontId="56" fillId="4" borderId="24" xfId="0" applyNumberFormat="1" applyFont="1" applyFill="1" applyBorder="1" applyAlignment="1">
      <alignment horizontal="left" vertical="center" wrapText="1"/>
    </xf>
    <xf numFmtId="43" fontId="56" fillId="4" borderId="23" xfId="0" applyNumberFormat="1" applyFont="1" applyFill="1" applyBorder="1" applyAlignment="1">
      <alignment horizontal="left" wrapText="1"/>
    </xf>
    <xf numFmtId="43" fontId="56" fillId="4" borderId="24" xfId="0" applyNumberFormat="1" applyFont="1" applyFill="1" applyBorder="1" applyAlignment="1">
      <alignment horizontal="left" wrapText="1"/>
    </xf>
    <xf numFmtId="0" fontId="64" fillId="0" borderId="0" xfId="0" applyFont="1" applyFill="1" applyBorder="1" applyAlignment="1">
      <alignment wrapText="1"/>
    </xf>
    <xf numFmtId="0" fontId="0" fillId="10" borderId="0" xfId="0" applyFill="1"/>
    <xf numFmtId="0" fontId="51" fillId="4" borderId="0" xfId="0" applyFont="1" applyFill="1" applyBorder="1" applyAlignment="1">
      <alignment horizontal="left" vertical="center" wrapText="1"/>
    </xf>
    <xf numFmtId="0" fontId="48" fillId="16" borderId="31" xfId="0" applyFont="1" applyFill="1" applyBorder="1" applyAlignment="1">
      <alignment horizontal="left" wrapText="1"/>
    </xf>
    <xf numFmtId="0" fontId="48" fillId="16" borderId="39" xfId="0" applyFont="1" applyFill="1" applyBorder="1" applyAlignment="1">
      <alignment horizontal="left" wrapText="1"/>
    </xf>
    <xf numFmtId="0" fontId="26" fillId="0" borderId="0" xfId="0" applyFont="1" applyAlignment="1">
      <alignment horizontal="right"/>
    </xf>
    <xf numFmtId="49" fontId="48" fillId="4" borderId="24" xfId="0" applyNumberFormat="1" applyFont="1" applyFill="1" applyBorder="1" applyAlignment="1">
      <alignment horizontal="left"/>
    </xf>
    <xf numFmtId="0" fontId="58" fillId="10" borderId="0" xfId="0" applyFont="1" applyFill="1" applyAlignment="1">
      <alignment wrapText="1"/>
    </xf>
    <xf numFmtId="0" fontId="50" fillId="13" borderId="1" xfId="0" applyFont="1" applyFill="1" applyBorder="1" applyAlignment="1" applyProtection="1">
      <alignment horizontal="center" vertical="center" shrinkToFit="1"/>
      <protection locked="0"/>
    </xf>
    <xf numFmtId="0" fontId="44" fillId="13" borderId="1" xfId="0" applyFont="1" applyFill="1" applyBorder="1" applyAlignment="1" applyProtection="1">
      <alignment horizontal="center" vertical="center"/>
      <protection locked="0"/>
    </xf>
    <xf numFmtId="0" fontId="50" fillId="12" borderId="1" xfId="0" applyFont="1" applyFill="1" applyBorder="1" applyAlignment="1" applyProtection="1">
      <alignment horizontal="center" vertical="center" shrinkToFit="1"/>
      <protection locked="0"/>
    </xf>
    <xf numFmtId="8" fontId="51" fillId="4" borderId="32" xfId="0" applyNumberFormat="1" applyFont="1" applyFill="1" applyBorder="1" applyAlignment="1">
      <alignment horizontal="center" vertical="center" shrinkToFit="1"/>
    </xf>
    <xf numFmtId="8" fontId="51" fillId="12" borderId="34" xfId="0" applyNumberFormat="1" applyFont="1" applyFill="1" applyBorder="1" applyAlignment="1" applyProtection="1">
      <alignment horizontal="center" vertical="center" shrinkToFit="1"/>
      <protection locked="0"/>
    </xf>
    <xf numFmtId="165" fontId="51" fillId="10" borderId="34" xfId="0" applyNumberFormat="1" applyFont="1" applyFill="1" applyBorder="1" applyAlignment="1">
      <alignment horizontal="center" vertical="center" shrinkToFit="1"/>
    </xf>
    <xf numFmtId="0" fontId="70" fillId="4" borderId="1" xfId="0" applyFont="1" applyFill="1" applyBorder="1" applyAlignment="1">
      <alignment horizontal="center" vertical="center" wrapText="1"/>
    </xf>
    <xf numFmtId="0" fontId="47" fillId="11" borderId="0" xfId="0" applyNumberFormat="1" applyFont="1" applyFill="1" applyBorder="1" applyAlignment="1" applyProtection="1">
      <alignment horizontal="left" vertical="center" shrinkToFit="1"/>
      <protection locked="0"/>
    </xf>
    <xf numFmtId="0" fontId="0" fillId="0" borderId="0" xfId="0" applyAlignment="1">
      <alignment horizontal="center" vertical="top"/>
    </xf>
    <xf numFmtId="0" fontId="21" fillId="0" borderId="0" xfId="0" applyFont="1" applyAlignment="1">
      <alignment horizontal="left" vertical="center" wrapText="1" indent="4"/>
    </xf>
    <xf numFmtId="0" fontId="21" fillId="0" borderId="0" xfId="0" applyFont="1" applyAlignment="1">
      <alignment horizontal="left" vertical="top" wrapText="1" indent="4"/>
    </xf>
    <xf numFmtId="0" fontId="21" fillId="0" borderId="0" xfId="0" applyFont="1" applyAlignment="1">
      <alignment horizontal="left" vertical="top" wrapText="1" indent="5"/>
    </xf>
    <xf numFmtId="0" fontId="21" fillId="0" borderId="0" xfId="0" applyFont="1" applyAlignment="1">
      <alignment horizontal="left" wrapText="1" indent="4"/>
    </xf>
    <xf numFmtId="0" fontId="21" fillId="0" borderId="0" xfId="0" applyFont="1" applyAlignment="1">
      <alignment horizontal="left" wrapText="1" indent="5"/>
    </xf>
    <xf numFmtId="0" fontId="0" fillId="0" borderId="0" xfId="0" applyAlignment="1">
      <alignment horizontal="left" indent="8"/>
    </xf>
    <xf numFmtId="0" fontId="21" fillId="0" borderId="0" xfId="0" applyFont="1" applyAlignment="1">
      <alignment horizontal="left" wrapText="1" indent="8"/>
    </xf>
    <xf numFmtId="0" fontId="0" fillId="0" borderId="0" xfId="0" applyAlignment="1">
      <alignment horizontal="left" wrapText="1" indent="3"/>
    </xf>
    <xf numFmtId="0" fontId="0" fillId="0" borderId="0" xfId="0" applyAlignment="1">
      <alignment horizontal="left" wrapText="1" indent="8"/>
    </xf>
    <xf numFmtId="0" fontId="7" fillId="0" borderId="0" xfId="2" applyAlignment="1">
      <alignment vertical="center"/>
    </xf>
    <xf numFmtId="0" fontId="6" fillId="0" borderId="0" xfId="0" applyFont="1" applyAlignment="1">
      <alignment vertical="top"/>
    </xf>
    <xf numFmtId="0" fontId="72" fillId="0" borderId="0" xfId="0" applyFont="1"/>
    <xf numFmtId="0" fontId="75" fillId="5" borderId="13" xfId="0" applyFont="1" applyFill="1" applyBorder="1" applyProtection="1">
      <protection locked="0"/>
    </xf>
    <xf numFmtId="0" fontId="75" fillId="5" borderId="1" xfId="0" applyFont="1" applyFill="1" applyBorder="1" applyProtection="1">
      <protection locked="0"/>
    </xf>
    <xf numFmtId="0" fontId="75" fillId="5" borderId="12" xfId="0" applyFont="1" applyFill="1" applyBorder="1" applyProtection="1">
      <protection locked="0"/>
    </xf>
    <xf numFmtId="0" fontId="76" fillId="5" borderId="16" xfId="0" applyFont="1" applyFill="1" applyBorder="1" applyAlignment="1" applyProtection="1">
      <alignment vertical="center" wrapText="1"/>
      <protection locked="0"/>
    </xf>
    <xf numFmtId="0" fontId="76" fillId="5" borderId="1" xfId="0" applyFont="1" applyFill="1" applyBorder="1" applyAlignment="1" applyProtection="1">
      <alignment vertical="center" wrapText="1"/>
      <protection locked="0"/>
    </xf>
    <xf numFmtId="8" fontId="76" fillId="3" borderId="1" xfId="0" applyNumberFormat="1" applyFont="1" applyFill="1" applyBorder="1" applyAlignment="1">
      <alignment vertical="center" wrapText="1"/>
    </xf>
    <xf numFmtId="1" fontId="76" fillId="5" borderId="1" xfId="0" applyNumberFormat="1" applyFont="1" applyFill="1" applyBorder="1" applyAlignment="1" applyProtection="1">
      <alignment vertical="center" wrapText="1"/>
      <protection locked="0"/>
    </xf>
    <xf numFmtId="8" fontId="19" fillId="6" borderId="47" xfId="0" applyNumberFormat="1" applyFont="1" applyFill="1" applyBorder="1" applyAlignment="1">
      <alignment horizontal="right" vertical="center" wrapText="1"/>
    </xf>
    <xf numFmtId="0" fontId="4" fillId="2" borderId="22" xfId="0" applyFont="1" applyFill="1" applyBorder="1"/>
    <xf numFmtId="8" fontId="76" fillId="3" borderId="1" xfId="0" applyNumberFormat="1" applyFont="1" applyFill="1" applyBorder="1" applyAlignment="1">
      <alignment vertical="center" shrinkToFit="1"/>
    </xf>
    <xf numFmtId="165" fontId="76" fillId="5" borderId="1" xfId="0" applyNumberFormat="1" applyFont="1" applyFill="1" applyBorder="1" applyAlignment="1" applyProtection="1">
      <alignment vertical="center" shrinkToFit="1"/>
      <protection locked="0"/>
    </xf>
    <xf numFmtId="0" fontId="76" fillId="5" borderId="1" xfId="0" applyFont="1" applyFill="1" applyBorder="1" applyAlignment="1" applyProtection="1">
      <alignment vertical="center" shrinkToFit="1"/>
      <protection locked="0"/>
    </xf>
    <xf numFmtId="1" fontId="76" fillId="5" borderId="1" xfId="0" applyNumberFormat="1" applyFont="1" applyFill="1" applyBorder="1" applyAlignment="1" applyProtection="1">
      <alignment vertical="center" shrinkToFit="1"/>
      <protection locked="0"/>
    </xf>
    <xf numFmtId="8" fontId="76" fillId="3" borderId="1" xfId="0" applyNumberFormat="1" applyFont="1" applyFill="1" applyBorder="1" applyAlignment="1" applyProtection="1">
      <alignment vertical="center" shrinkToFit="1"/>
      <protection locked="0"/>
    </xf>
    <xf numFmtId="8" fontId="76" fillId="3" borderId="17" xfId="0" applyNumberFormat="1" applyFont="1" applyFill="1" applyBorder="1" applyAlignment="1">
      <alignment vertical="center" shrinkToFit="1"/>
    </xf>
    <xf numFmtId="8" fontId="77" fillId="6" borderId="48" xfId="0" applyNumberFormat="1" applyFont="1" applyFill="1" applyBorder="1" applyAlignment="1">
      <alignment horizontal="right" vertical="center" shrinkToFit="1"/>
    </xf>
    <xf numFmtId="0" fontId="78" fillId="4" borderId="48" xfId="0" applyFont="1" applyFill="1" applyBorder="1" applyAlignment="1">
      <alignment vertical="center" shrinkToFit="1"/>
    </xf>
    <xf numFmtId="0" fontId="79" fillId="10" borderId="0" xfId="0" applyFont="1" applyFill="1" applyAlignment="1">
      <alignment horizontal="right"/>
    </xf>
    <xf numFmtId="49" fontId="48" fillId="4" borderId="12" xfId="0" applyNumberFormat="1" applyFont="1" applyFill="1" applyBorder="1" applyAlignment="1">
      <alignment horizontal="left"/>
    </xf>
    <xf numFmtId="49" fontId="47" fillId="11" borderId="13" xfId="0" applyNumberFormat="1" applyFont="1" applyFill="1" applyBorder="1" applyAlignment="1" applyProtection="1">
      <alignment horizontal="left" vertical="center" shrinkToFit="1"/>
      <protection locked="0"/>
    </xf>
    <xf numFmtId="0" fontId="47" fillId="11" borderId="13" xfId="0" applyFont="1" applyFill="1" applyBorder="1" applyAlignment="1" applyProtection="1">
      <alignment horizontal="left" vertical="center" shrinkToFit="1"/>
      <protection locked="0"/>
    </xf>
    <xf numFmtId="165" fontId="60" fillId="14" borderId="13" xfId="0" applyNumberFormat="1" applyFont="1" applyFill="1" applyBorder="1" applyAlignment="1">
      <alignment shrinkToFit="1"/>
    </xf>
    <xf numFmtId="0" fontId="41" fillId="4" borderId="1" xfId="0" applyFont="1" applyFill="1" applyBorder="1" applyAlignment="1" applyProtection="1">
      <alignment horizontal="center" shrinkToFit="1"/>
    </xf>
    <xf numFmtId="0" fontId="42" fillId="4" borderId="17" xfId="0" applyFont="1" applyFill="1" applyBorder="1" applyAlignment="1" applyProtection="1">
      <alignment horizontal="center"/>
    </xf>
    <xf numFmtId="0" fontId="42" fillId="4" borderId="1" xfId="0" applyFont="1" applyFill="1" applyBorder="1" applyAlignment="1" applyProtection="1">
      <alignment horizontal="center"/>
    </xf>
    <xf numFmtId="165" fontId="42" fillId="4" borderId="17" xfId="0" applyNumberFormat="1" applyFont="1" applyFill="1" applyBorder="1" applyAlignment="1" applyProtection="1">
      <alignment horizontal="center"/>
    </xf>
    <xf numFmtId="165" fontId="42" fillId="4" borderId="18" xfId="0" applyNumberFormat="1" applyFont="1" applyFill="1" applyBorder="1" applyAlignment="1" applyProtection="1">
      <alignment horizontal="center"/>
    </xf>
    <xf numFmtId="165" fontId="42" fillId="4" borderId="16" xfId="0" applyNumberFormat="1" applyFont="1" applyFill="1" applyBorder="1" applyAlignment="1" applyProtection="1">
      <alignment horizontal="center"/>
    </xf>
    <xf numFmtId="49" fontId="48" fillId="4" borderId="12" xfId="0" applyNumberFormat="1" applyFont="1" applyFill="1" applyBorder="1" applyAlignment="1">
      <alignment horizontal="left" vertical="center"/>
    </xf>
    <xf numFmtId="49" fontId="47" fillId="12" borderId="13" xfId="0" applyNumberFormat="1" applyFont="1" applyFill="1" applyBorder="1" applyAlignment="1" applyProtection="1">
      <alignment horizontal="left" vertical="center" shrinkToFit="1"/>
      <protection locked="0"/>
    </xf>
    <xf numFmtId="0" fontId="0" fillId="0" borderId="0" xfId="0" applyAlignment="1">
      <alignment horizontal="left" vertical="top" indent="5"/>
    </xf>
    <xf numFmtId="0" fontId="7" fillId="0" borderId="0" xfId="2" applyAlignment="1">
      <alignment horizontal="left" vertical="top" wrapText="1" indent="5"/>
    </xf>
    <xf numFmtId="0" fontId="7" fillId="0" borderId="0" xfId="2" applyFill="1" applyBorder="1" applyAlignment="1">
      <alignment horizontal="left" vertical="top" wrapText="1" indent="5"/>
    </xf>
    <xf numFmtId="0" fontId="83" fillId="5" borderId="16" xfId="0" applyFont="1" applyFill="1" applyBorder="1" applyAlignment="1" applyProtection="1">
      <alignment vertical="center" wrapText="1"/>
      <protection locked="0"/>
    </xf>
    <xf numFmtId="0" fontId="0" fillId="0" borderId="0" xfId="0" applyFill="1"/>
    <xf numFmtId="0" fontId="0" fillId="0" borderId="0" xfId="0" applyFill="1" applyAlignment="1">
      <alignment vertical="top" wrapText="1"/>
    </xf>
    <xf numFmtId="0" fontId="0" fillId="0" borderId="0" xfId="0" applyFill="1" applyAlignment="1">
      <alignment wrapText="1"/>
    </xf>
    <xf numFmtId="0" fontId="62" fillId="0" borderId="0" xfId="0" applyFont="1" applyAlignment="1">
      <alignment horizontal="left" vertical="top" wrapText="1"/>
    </xf>
    <xf numFmtId="0" fontId="15" fillId="0" borderId="13" xfId="0" applyFont="1" applyBorder="1" applyAlignment="1">
      <alignment vertical="top" wrapText="1"/>
    </xf>
    <xf numFmtId="0" fontId="7" fillId="0" borderId="13" xfId="2" applyBorder="1" applyAlignment="1">
      <alignment vertical="top" wrapText="1"/>
    </xf>
    <xf numFmtId="0" fontId="5" fillId="18" borderId="50" xfId="0" applyFont="1" applyFill="1" applyBorder="1"/>
    <xf numFmtId="0" fontId="0" fillId="18" borderId="34" xfId="0" applyFill="1" applyBorder="1" applyProtection="1">
      <protection locked="0"/>
    </xf>
    <xf numFmtId="14" fontId="76" fillId="5" borderId="1" xfId="0" applyNumberFormat="1" applyFont="1" applyFill="1" applyBorder="1" applyAlignment="1" applyProtection="1">
      <alignment vertical="center" shrinkToFit="1"/>
      <protection locked="0"/>
    </xf>
    <xf numFmtId="0" fontId="57" fillId="0" borderId="0" xfId="0" applyFont="1" applyFill="1" applyBorder="1" applyAlignment="1">
      <alignment horizontal="left"/>
    </xf>
    <xf numFmtId="0" fontId="63" fillId="0" borderId="40" xfId="0" applyFont="1" applyFill="1" applyBorder="1" applyAlignment="1" applyProtection="1">
      <alignment horizontal="left" shrinkToFit="1"/>
      <protection locked="0"/>
    </xf>
    <xf numFmtId="0" fontId="63" fillId="0" borderId="41" xfId="0" applyFont="1" applyFill="1" applyBorder="1" applyAlignment="1" applyProtection="1">
      <alignment horizontal="left" shrinkToFit="1"/>
      <protection locked="0"/>
    </xf>
    <xf numFmtId="43" fontId="30" fillId="0" borderId="0" xfId="0" applyNumberFormat="1" applyFont="1" applyBorder="1" applyAlignment="1" applyProtection="1">
      <alignment horizontal="center"/>
      <protection locked="0"/>
    </xf>
    <xf numFmtId="43" fontId="30" fillId="0" borderId="29" xfId="0" applyNumberFormat="1" applyFont="1" applyBorder="1" applyAlignment="1" applyProtection="1">
      <alignment horizontal="center"/>
      <protection locked="0"/>
    </xf>
    <xf numFmtId="0" fontId="90" fillId="0" borderId="40" xfId="0" applyFont="1" applyFill="1" applyBorder="1" applyAlignment="1" applyProtection="1">
      <alignment horizontal="left" vertical="center" shrinkToFit="1"/>
      <protection locked="0"/>
    </xf>
    <xf numFmtId="43" fontId="42" fillId="0" borderId="1" xfId="0" applyNumberFormat="1" applyFont="1" applyBorder="1" applyAlignment="1" applyProtection="1">
      <alignment horizontal="center"/>
      <protection locked="0"/>
    </xf>
    <xf numFmtId="0" fontId="42" fillId="12" borderId="1" xfId="0" applyFont="1" applyFill="1" applyBorder="1" applyAlignment="1" applyProtection="1">
      <alignment horizontal="left" shrinkToFit="1"/>
      <protection locked="0"/>
    </xf>
    <xf numFmtId="49" fontId="42" fillId="12" borderId="1" xfId="0" applyNumberFormat="1" applyFont="1" applyFill="1" applyBorder="1" applyAlignment="1" applyProtection="1">
      <alignment horizontal="left" shrinkToFit="1"/>
      <protection locked="0"/>
    </xf>
    <xf numFmtId="43" fontId="44" fillId="0" borderId="0" xfId="0" applyNumberFormat="1" applyFont="1" applyFill="1" applyBorder="1" applyAlignment="1" applyProtection="1">
      <alignment shrinkToFit="1"/>
      <protection locked="0"/>
    </xf>
    <xf numFmtId="0" fontId="44" fillId="0" borderId="0" xfId="0" applyFont="1" applyFill="1" applyBorder="1" applyAlignment="1">
      <alignment shrinkToFit="1"/>
    </xf>
    <xf numFmtId="0" fontId="0" fillId="0" borderId="0" xfId="0" applyAlignment="1" applyProtection="1">
      <alignment vertical="center"/>
      <protection locked="0"/>
    </xf>
    <xf numFmtId="49" fontId="41" fillId="4" borderId="0" xfId="0" applyNumberFormat="1" applyFont="1" applyFill="1" applyBorder="1" applyAlignment="1" applyProtection="1">
      <alignment horizontal="left" vertical="center"/>
      <protection locked="0"/>
    </xf>
    <xf numFmtId="49" fontId="41" fillId="4" borderId="1" xfId="0" applyNumberFormat="1" applyFont="1" applyFill="1" applyBorder="1" applyAlignment="1" applyProtection="1">
      <alignment horizontal="center" vertical="center"/>
      <protection locked="0"/>
    </xf>
    <xf numFmtId="0" fontId="92" fillId="0" borderId="0" xfId="0" applyFont="1" applyAlignment="1">
      <alignment horizontal="center" vertical="center"/>
    </xf>
    <xf numFmtId="0" fontId="60" fillId="0" borderId="17" xfId="0" applyNumberFormat="1" applyFont="1" applyBorder="1" applyAlignment="1" applyProtection="1">
      <alignment horizontal="left" shrinkToFit="1"/>
      <protection locked="0"/>
    </xf>
    <xf numFmtId="0" fontId="60" fillId="0" borderId="18" xfId="0" applyNumberFormat="1" applyFont="1" applyBorder="1" applyAlignment="1" applyProtection="1">
      <alignment horizontal="left" shrinkToFit="1"/>
      <protection locked="0"/>
    </xf>
    <xf numFmtId="0" fontId="60" fillId="0" borderId="16" xfId="0" applyNumberFormat="1" applyFont="1" applyBorder="1" applyAlignment="1" applyProtection="1">
      <alignment horizontal="left" shrinkToFit="1"/>
      <protection locked="0"/>
    </xf>
    <xf numFmtId="43" fontId="30" fillId="0" borderId="17" xfId="0" applyNumberFormat="1" applyFont="1" applyBorder="1" applyAlignment="1" applyProtection="1">
      <alignment horizontal="center"/>
      <protection locked="0"/>
    </xf>
    <xf numFmtId="43" fontId="30" fillId="0" borderId="18" xfId="0" applyNumberFormat="1" applyFont="1" applyBorder="1" applyAlignment="1" applyProtection="1">
      <alignment horizontal="center"/>
      <protection locked="0"/>
    </xf>
    <xf numFmtId="43" fontId="30" fillId="0" borderId="16" xfId="0" applyNumberFormat="1" applyFont="1" applyBorder="1" applyAlignment="1" applyProtection="1">
      <alignment horizontal="center"/>
      <protection locked="0"/>
    </xf>
    <xf numFmtId="0" fontId="40" fillId="0" borderId="24" xfId="0" applyFont="1" applyBorder="1" applyAlignment="1">
      <alignment horizontal="center" vertical="center" textRotation="255"/>
    </xf>
    <xf numFmtId="0" fontId="40" fillId="0" borderId="0" xfId="0" applyFont="1" applyBorder="1" applyAlignment="1">
      <alignment horizontal="center" vertical="center" textRotation="255"/>
    </xf>
    <xf numFmtId="0" fontId="40" fillId="0" borderId="29" xfId="0" applyFont="1" applyBorder="1" applyAlignment="1">
      <alignment horizontal="center" vertical="center" textRotation="255"/>
    </xf>
    <xf numFmtId="0" fontId="59" fillId="0" borderId="32" xfId="0" applyFont="1" applyBorder="1" applyAlignment="1">
      <alignment horizontal="center" vertical="center" textRotation="255"/>
    </xf>
    <xf numFmtId="0" fontId="59" fillId="0" borderId="45" xfId="0" applyFont="1" applyBorder="1" applyAlignment="1">
      <alignment horizontal="center" vertical="center" textRotation="255"/>
    </xf>
    <xf numFmtId="0" fontId="59" fillId="0" borderId="26" xfId="0" applyFont="1" applyBorder="1" applyAlignment="1">
      <alignment horizontal="center" vertical="center" textRotation="255"/>
    </xf>
    <xf numFmtId="0" fontId="59" fillId="0" borderId="28" xfId="0" applyFont="1" applyBorder="1" applyAlignment="1">
      <alignment horizontal="center" vertical="center" textRotation="255"/>
    </xf>
    <xf numFmtId="0" fontId="52" fillId="15" borderId="29" xfId="0" applyFont="1" applyFill="1" applyBorder="1" applyAlignment="1">
      <alignment horizontal="right" vertical="top"/>
    </xf>
    <xf numFmtId="0" fontId="52" fillId="15" borderId="0" xfId="0" applyFont="1" applyFill="1" applyBorder="1" applyAlignment="1">
      <alignment horizontal="right" vertical="top"/>
    </xf>
    <xf numFmtId="167" fontId="41" fillId="14" borderId="0" xfId="0" applyNumberFormat="1" applyFont="1" applyFill="1" applyBorder="1" applyAlignment="1" applyProtection="1">
      <alignment horizontal="center" vertical="center" wrapText="1"/>
      <protection locked="0"/>
    </xf>
    <xf numFmtId="167" fontId="41" fillId="14" borderId="2" xfId="0" applyNumberFormat="1" applyFont="1" applyFill="1" applyBorder="1" applyAlignment="1" applyProtection="1">
      <alignment horizontal="center" vertical="center" wrapText="1"/>
      <protection locked="0"/>
    </xf>
    <xf numFmtId="0" fontId="40" fillId="0" borderId="32" xfId="0" applyFont="1" applyBorder="1" applyAlignment="1">
      <alignment horizontal="center" vertical="center" textRotation="255"/>
    </xf>
    <xf numFmtId="0" fontId="40" fillId="0" borderId="45" xfId="0" applyFont="1" applyBorder="1" applyAlignment="1">
      <alignment horizontal="center" vertical="center" textRotation="255"/>
    </xf>
    <xf numFmtId="0" fontId="40" fillId="0" borderId="46" xfId="0" applyFont="1" applyBorder="1" applyAlignment="1">
      <alignment horizontal="center" vertical="center" textRotation="255"/>
    </xf>
    <xf numFmtId="0" fontId="40" fillId="0" borderId="23" xfId="0" applyFont="1" applyBorder="1" applyAlignment="1">
      <alignment horizontal="center" vertical="center" textRotation="255"/>
    </xf>
    <xf numFmtId="0" fontId="40" fillId="0" borderId="26" xfId="0" applyFont="1" applyBorder="1" applyAlignment="1">
      <alignment horizontal="center" vertical="center" textRotation="255"/>
    </xf>
    <xf numFmtId="0" fontId="40" fillId="0" borderId="28" xfId="0" applyFont="1" applyBorder="1" applyAlignment="1">
      <alignment horizontal="center" vertical="center" textRotation="255"/>
    </xf>
    <xf numFmtId="0" fontId="54" fillId="9" borderId="24" xfId="0" applyFont="1" applyFill="1" applyBorder="1" applyAlignment="1">
      <alignment horizontal="left" vertical="center"/>
    </xf>
    <xf numFmtId="0" fontId="54" fillId="9" borderId="25" xfId="0" applyFont="1" applyFill="1" applyBorder="1" applyAlignment="1">
      <alignment horizontal="left" vertical="center"/>
    </xf>
    <xf numFmtId="0" fontId="54" fillId="9" borderId="29" xfId="0" applyFont="1" applyFill="1" applyBorder="1" applyAlignment="1">
      <alignment horizontal="left" vertical="center"/>
    </xf>
    <xf numFmtId="0" fontId="54" fillId="9" borderId="30" xfId="0" applyFont="1" applyFill="1" applyBorder="1" applyAlignment="1">
      <alignment horizontal="left" vertical="center"/>
    </xf>
    <xf numFmtId="0" fontId="42" fillId="4" borderId="42" xfId="0" applyFont="1" applyFill="1" applyBorder="1" applyAlignment="1" applyProtection="1">
      <alignment horizontal="left"/>
    </xf>
    <xf numFmtId="0" fontId="42" fillId="4" borderId="36" xfId="0" applyFont="1" applyFill="1" applyBorder="1" applyAlignment="1" applyProtection="1">
      <alignment horizontal="left"/>
    </xf>
    <xf numFmtId="0" fontId="42" fillId="4" borderId="43" xfId="0" applyFont="1" applyFill="1" applyBorder="1" applyAlignment="1" applyProtection="1">
      <alignment horizontal="left"/>
    </xf>
    <xf numFmtId="0" fontId="51" fillId="10" borderId="36" xfId="0" applyFont="1" applyFill="1" applyBorder="1" applyAlignment="1">
      <alignment horizontal="left" vertical="center" wrapText="1"/>
    </xf>
    <xf numFmtId="0" fontId="48" fillId="10" borderId="23" xfId="0" applyFont="1" applyFill="1" applyBorder="1" applyAlignment="1">
      <alignment horizontal="left" vertical="center" wrapText="1"/>
    </xf>
    <xf numFmtId="0" fontId="48" fillId="10" borderId="24" xfId="0" applyFont="1" applyFill="1" applyBorder="1" applyAlignment="1">
      <alignment horizontal="left" vertical="center" wrapText="1"/>
    </xf>
    <xf numFmtId="0" fontId="48" fillId="10" borderId="25" xfId="0" applyFont="1" applyFill="1" applyBorder="1" applyAlignment="1">
      <alignment horizontal="left" vertical="center" wrapText="1"/>
    </xf>
    <xf numFmtId="0" fontId="48" fillId="10" borderId="28" xfId="0" applyFont="1" applyFill="1" applyBorder="1" applyAlignment="1">
      <alignment horizontal="left" vertical="center" wrapText="1"/>
    </xf>
    <xf numFmtId="0" fontId="48" fillId="10" borderId="29" xfId="0" applyFont="1" applyFill="1" applyBorder="1" applyAlignment="1">
      <alignment horizontal="left" vertical="center" wrapText="1"/>
    </xf>
    <xf numFmtId="0" fontId="48" fillId="10" borderId="0" xfId="0" applyFont="1" applyFill="1" applyBorder="1" applyAlignment="1">
      <alignment horizontal="left" vertical="center" wrapText="1"/>
    </xf>
    <xf numFmtId="0" fontId="48" fillId="10" borderId="27" xfId="0" applyFont="1" applyFill="1" applyBorder="1" applyAlignment="1">
      <alignment horizontal="left" vertical="center" wrapText="1"/>
    </xf>
    <xf numFmtId="0" fontId="41" fillId="4" borderId="40" xfId="0" applyFont="1" applyFill="1" applyBorder="1" applyAlignment="1">
      <alignment horizontal="right"/>
    </xf>
    <xf numFmtId="0" fontId="41" fillId="4" borderId="44" xfId="0" applyFont="1" applyFill="1" applyBorder="1" applyAlignment="1">
      <alignment horizontal="right"/>
    </xf>
    <xf numFmtId="0" fontId="56" fillId="4" borderId="1" xfId="0" applyFont="1" applyFill="1" applyBorder="1" applyAlignment="1">
      <alignment horizontal="right" vertical="center" wrapText="1"/>
    </xf>
    <xf numFmtId="0" fontId="41" fillId="15" borderId="28" xfId="0" applyFont="1" applyFill="1" applyBorder="1" applyAlignment="1">
      <alignment horizontal="left" vertical="center" wrapText="1"/>
    </xf>
    <xf numFmtId="0" fontId="41" fillId="15" borderId="29" xfId="0" applyFont="1" applyFill="1" applyBorder="1" applyAlignment="1">
      <alignment horizontal="left" vertical="center" wrapText="1"/>
    </xf>
    <xf numFmtId="0" fontId="41" fillId="15" borderId="30" xfId="0" applyFont="1" applyFill="1" applyBorder="1" applyAlignment="1">
      <alignment horizontal="left" vertical="center" wrapText="1"/>
    </xf>
    <xf numFmtId="0" fontId="52" fillId="15" borderId="1" xfId="0" applyFont="1" applyFill="1" applyBorder="1" applyAlignment="1">
      <alignment horizontal="right"/>
    </xf>
    <xf numFmtId="0" fontId="44" fillId="12" borderId="26" xfId="0" applyFont="1" applyFill="1" applyBorder="1" applyAlignment="1" applyProtection="1">
      <alignment horizontal="left" vertical="center" wrapText="1"/>
      <protection locked="0"/>
    </xf>
    <xf numFmtId="0" fontId="44" fillId="12" borderId="0" xfId="0" applyFont="1" applyFill="1" applyBorder="1" applyAlignment="1" applyProtection="1">
      <alignment horizontal="left" vertical="center" wrapText="1"/>
      <protection locked="0"/>
    </xf>
    <xf numFmtId="0" fontId="56" fillId="15" borderId="23" xfId="0" applyFont="1" applyFill="1" applyBorder="1" applyAlignment="1">
      <alignment vertical="center"/>
    </xf>
    <xf numFmtId="0" fontId="56" fillId="15" borderId="24" xfId="0" applyFont="1" applyFill="1" applyBorder="1" applyAlignment="1">
      <alignment vertical="center"/>
    </xf>
    <xf numFmtId="14" fontId="42" fillId="0" borderId="12" xfId="0" applyNumberFormat="1" applyFont="1" applyBorder="1" applyAlignment="1" applyProtection="1">
      <alignment horizontal="center" vertical="center"/>
      <protection locked="0"/>
    </xf>
    <xf numFmtId="14" fontId="42" fillId="0" borderId="13" xfId="0" applyNumberFormat="1" applyFont="1" applyBorder="1" applyAlignment="1" applyProtection="1">
      <alignment horizontal="center" vertical="center"/>
      <protection locked="0"/>
    </xf>
    <xf numFmtId="49" fontId="41" fillId="4" borderId="23" xfId="0" applyNumberFormat="1" applyFont="1" applyFill="1" applyBorder="1" applyAlignment="1" applyProtection="1">
      <alignment horizontal="left" vertical="center"/>
      <protection locked="0"/>
    </xf>
    <xf numFmtId="49" fontId="41" fillId="4" borderId="24" xfId="0" applyNumberFormat="1" applyFont="1" applyFill="1" applyBorder="1" applyAlignment="1" applyProtection="1">
      <alignment horizontal="left" vertical="center"/>
      <protection locked="0"/>
    </xf>
    <xf numFmtId="43" fontId="30" fillId="0" borderId="1" xfId="0" applyNumberFormat="1" applyFont="1" applyBorder="1" applyAlignment="1" applyProtection="1">
      <alignment horizontal="center"/>
      <protection locked="0"/>
    </xf>
    <xf numFmtId="0" fontId="52" fillId="0" borderId="0" xfId="0" applyFont="1" applyAlignment="1">
      <alignment horizontal="center"/>
    </xf>
    <xf numFmtId="49" fontId="47" fillId="12" borderId="15" xfId="0" applyNumberFormat="1" applyFont="1" applyFill="1" applyBorder="1" applyAlignment="1" applyProtection="1">
      <alignment horizontal="left" vertical="center" shrinkToFit="1"/>
      <protection locked="0"/>
    </xf>
    <xf numFmtId="49" fontId="47" fillId="12" borderId="19" xfId="0" applyNumberFormat="1" applyFont="1" applyFill="1" applyBorder="1" applyAlignment="1" applyProtection="1">
      <alignment horizontal="left" vertical="center" shrinkToFit="1"/>
      <protection locked="0"/>
    </xf>
    <xf numFmtId="49" fontId="47" fillId="12" borderId="14" xfId="0" applyNumberFormat="1" applyFont="1" applyFill="1" applyBorder="1" applyAlignment="1" applyProtection="1">
      <alignment horizontal="left" vertical="center" shrinkToFit="1"/>
      <protection locked="0"/>
    </xf>
    <xf numFmtId="49" fontId="48" fillId="4" borderId="20" xfId="0" applyNumberFormat="1" applyFont="1" applyFill="1" applyBorder="1" applyAlignment="1">
      <alignment horizontal="left" vertical="center" wrapText="1"/>
    </xf>
    <xf numFmtId="49" fontId="48" fillId="4" borderId="22" xfId="0" applyNumberFormat="1" applyFont="1" applyFill="1" applyBorder="1" applyAlignment="1">
      <alignment horizontal="left" vertical="center" wrapText="1"/>
    </xf>
    <xf numFmtId="49" fontId="48" fillId="4" borderId="21" xfId="0" applyNumberFormat="1" applyFont="1" applyFill="1" applyBorder="1" applyAlignment="1">
      <alignment horizontal="left" vertical="center" wrapText="1"/>
    </xf>
    <xf numFmtId="166" fontId="47" fillId="11" borderId="15" xfId="0" applyNumberFormat="1" applyFont="1" applyFill="1" applyBorder="1" applyAlignment="1" applyProtection="1">
      <alignment horizontal="left" vertical="center" shrinkToFit="1"/>
      <protection locked="0"/>
    </xf>
    <xf numFmtId="166" fontId="47" fillId="11" borderId="14" xfId="0" applyNumberFormat="1" applyFont="1" applyFill="1" applyBorder="1" applyAlignment="1" applyProtection="1">
      <alignment horizontal="left" vertical="center" shrinkToFit="1"/>
      <protection locked="0"/>
    </xf>
    <xf numFmtId="49" fontId="48" fillId="4" borderId="20" xfId="0" applyNumberFormat="1" applyFont="1" applyFill="1" applyBorder="1" applyAlignment="1">
      <alignment horizontal="left"/>
    </xf>
    <xf numFmtId="49" fontId="48" fillId="4" borderId="21" xfId="0" applyNumberFormat="1" applyFont="1" applyFill="1" applyBorder="1" applyAlignment="1">
      <alignment horizontal="left"/>
    </xf>
    <xf numFmtId="49" fontId="48" fillId="4" borderId="20" xfId="0" applyNumberFormat="1" applyFont="1" applyFill="1" applyBorder="1" applyAlignment="1"/>
    <xf numFmtId="49" fontId="48" fillId="4" borderId="22" xfId="0" applyNumberFormat="1" applyFont="1" applyFill="1" applyBorder="1" applyAlignment="1"/>
    <xf numFmtId="49" fontId="48" fillId="4" borderId="21" xfId="0" applyNumberFormat="1" applyFont="1" applyFill="1" applyBorder="1" applyAlignment="1"/>
    <xf numFmtId="49" fontId="48" fillId="4" borderId="22" xfId="0" applyNumberFormat="1" applyFont="1" applyFill="1" applyBorder="1" applyAlignment="1">
      <alignment horizontal="left"/>
    </xf>
    <xf numFmtId="49" fontId="48" fillId="4" borderId="20" xfId="0" applyNumberFormat="1" applyFont="1" applyFill="1" applyBorder="1" applyAlignment="1">
      <alignment horizontal="left" vertical="top"/>
    </xf>
    <xf numFmtId="49" fontId="48" fillId="4" borderId="22" xfId="0" applyNumberFormat="1" applyFont="1" applyFill="1" applyBorder="1" applyAlignment="1">
      <alignment horizontal="left" vertical="top"/>
    </xf>
    <xf numFmtId="49" fontId="48" fillId="4" borderId="21" xfId="0" applyNumberFormat="1" applyFont="1" applyFill="1" applyBorder="1" applyAlignment="1">
      <alignment horizontal="left" vertical="top"/>
    </xf>
    <xf numFmtId="49" fontId="47" fillId="11" borderId="49" xfId="0" applyNumberFormat="1" applyFont="1" applyFill="1" applyBorder="1" applyAlignment="1" applyProtection="1">
      <alignment horizontal="left" vertical="center" shrinkToFit="1"/>
      <protection locked="0"/>
    </xf>
    <xf numFmtId="49" fontId="47" fillId="11" borderId="19" xfId="0" applyNumberFormat="1" applyFont="1" applyFill="1" applyBorder="1" applyAlignment="1" applyProtection="1">
      <alignment horizontal="left" vertical="center" shrinkToFit="1"/>
      <protection locked="0"/>
    </xf>
    <xf numFmtId="49" fontId="47" fillId="11" borderId="14" xfId="0" applyNumberFormat="1" applyFont="1" applyFill="1" applyBorder="1" applyAlignment="1" applyProtection="1">
      <alignment horizontal="left" vertical="center" shrinkToFit="1"/>
      <protection locked="0"/>
    </xf>
    <xf numFmtId="0" fontId="47" fillId="11" borderId="15" xfId="0" applyFont="1" applyFill="1" applyBorder="1" applyAlignment="1" applyProtection="1">
      <alignment horizontal="left" vertical="center" shrinkToFit="1"/>
      <protection locked="0"/>
    </xf>
    <xf numFmtId="0" fontId="47" fillId="11" borderId="19" xfId="0" applyFont="1" applyFill="1" applyBorder="1" applyAlignment="1" applyProtection="1">
      <alignment horizontal="left" vertical="center" shrinkToFit="1"/>
      <protection locked="0"/>
    </xf>
    <xf numFmtId="0" fontId="47" fillId="11" borderId="14" xfId="0" applyFont="1" applyFill="1" applyBorder="1" applyAlignment="1" applyProtection="1">
      <alignment horizontal="left" vertical="center" shrinkToFit="1"/>
      <protection locked="0"/>
    </xf>
    <xf numFmtId="49" fontId="47" fillId="11" borderId="15" xfId="0" applyNumberFormat="1" applyFont="1" applyFill="1" applyBorder="1" applyAlignment="1" applyProtection="1">
      <alignment horizontal="left" vertical="center" shrinkToFit="1"/>
      <protection locked="0"/>
    </xf>
    <xf numFmtId="0" fontId="82" fillId="10" borderId="0" xfId="0" applyFont="1" applyFill="1" applyAlignment="1">
      <alignment horizontal="left" vertical="center" wrapText="1"/>
    </xf>
    <xf numFmtId="0" fontId="82" fillId="10" borderId="0" xfId="0" applyFont="1" applyFill="1" applyBorder="1" applyAlignment="1">
      <alignment horizontal="left" vertical="center" wrapText="1"/>
    </xf>
    <xf numFmtId="0" fontId="82" fillId="10" borderId="29" xfId="0" applyFont="1" applyFill="1" applyBorder="1" applyAlignment="1">
      <alignment horizontal="left" vertical="center" wrapText="1"/>
    </xf>
    <xf numFmtId="0" fontId="47" fillId="11" borderId="49" xfId="0" applyNumberFormat="1" applyFont="1" applyFill="1" applyBorder="1" applyAlignment="1" applyProtection="1">
      <alignment horizontal="left" vertical="center" shrinkToFit="1"/>
      <protection locked="0"/>
    </xf>
    <xf numFmtId="0" fontId="47" fillId="11" borderId="2" xfId="0" applyNumberFormat="1" applyFont="1" applyFill="1" applyBorder="1" applyAlignment="1" applyProtection="1">
      <alignment horizontal="left" vertical="center" shrinkToFit="1"/>
      <protection locked="0"/>
    </xf>
    <xf numFmtId="49" fontId="48" fillId="4" borderId="20" xfId="0" applyNumberFormat="1" applyFont="1" applyFill="1" applyBorder="1" applyAlignment="1">
      <alignment horizontal="left" vertical="center"/>
    </xf>
    <xf numFmtId="49" fontId="48" fillId="4" borderId="22" xfId="0" applyNumberFormat="1" applyFont="1" applyFill="1" applyBorder="1" applyAlignment="1">
      <alignment horizontal="left" vertical="center"/>
    </xf>
    <xf numFmtId="49" fontId="48" fillId="4" borderId="21" xfId="0" applyNumberFormat="1" applyFont="1" applyFill="1" applyBorder="1" applyAlignment="1">
      <alignment horizontal="left" vertical="center"/>
    </xf>
    <xf numFmtId="0" fontId="89" fillId="0" borderId="40" xfId="0" applyFont="1" applyFill="1" applyBorder="1" applyAlignment="1" applyProtection="1">
      <alignment horizontal="center" vertical="center" shrinkToFit="1"/>
      <protection locked="0"/>
    </xf>
    <xf numFmtId="0" fontId="71" fillId="0" borderId="23" xfId="0" applyFont="1" applyBorder="1" applyAlignment="1">
      <alignment horizontal="center" vertical="center" textRotation="255"/>
    </xf>
    <xf numFmtId="0" fontId="71" fillId="0" borderId="26" xfId="0" applyFont="1" applyBorder="1" applyAlignment="1">
      <alignment horizontal="center" vertical="center" textRotation="255"/>
    </xf>
    <xf numFmtId="0" fontId="71" fillId="0" borderId="28" xfId="0" applyFont="1" applyBorder="1" applyAlignment="1">
      <alignment horizontal="center" vertical="center" textRotation="255"/>
    </xf>
    <xf numFmtId="165" fontId="50" fillId="13" borderId="17" xfId="0" applyNumberFormat="1" applyFont="1" applyFill="1" applyBorder="1" applyAlignment="1" applyProtection="1">
      <alignment horizontal="center" vertical="center" shrinkToFit="1"/>
      <protection locked="0"/>
    </xf>
    <xf numFmtId="165" fontId="50" fillId="13" borderId="18" xfId="0" applyNumberFormat="1" applyFont="1" applyFill="1" applyBorder="1" applyAlignment="1" applyProtection="1">
      <alignment horizontal="center" vertical="center" shrinkToFit="1"/>
      <protection locked="0"/>
    </xf>
    <xf numFmtId="165" fontId="50" fillId="13" borderId="16" xfId="0" applyNumberFormat="1" applyFont="1" applyFill="1" applyBorder="1" applyAlignment="1" applyProtection="1">
      <alignment horizontal="center" vertical="center" shrinkToFit="1"/>
      <protection locked="0"/>
    </xf>
    <xf numFmtId="0" fontId="48" fillId="16" borderId="52" xfId="0" applyFont="1" applyFill="1" applyBorder="1" applyAlignment="1">
      <alignment horizontal="left"/>
    </xf>
    <xf numFmtId="0" fontId="48" fillId="16" borderId="19" xfId="0" applyFont="1" applyFill="1" applyBorder="1" applyAlignment="1">
      <alignment horizontal="left"/>
    </xf>
    <xf numFmtId="0" fontId="48" fillId="16" borderId="36" xfId="0" applyFont="1" applyFill="1" applyBorder="1" applyAlignment="1">
      <alignment horizontal="left"/>
    </xf>
    <xf numFmtId="0" fontId="48" fillId="16" borderId="37" xfId="0" applyFont="1" applyFill="1" applyBorder="1" applyAlignment="1">
      <alignment horizontal="left"/>
    </xf>
    <xf numFmtId="0" fontId="49" fillId="16" borderId="17" xfId="0" applyFont="1" applyFill="1" applyBorder="1" applyAlignment="1">
      <alignment horizontal="left" vertical="center" wrapText="1"/>
    </xf>
    <xf numFmtId="0" fontId="49" fillId="16" borderId="18" xfId="0" applyFont="1" applyFill="1" applyBorder="1" applyAlignment="1">
      <alignment horizontal="left" vertical="center" wrapText="1"/>
    </xf>
    <xf numFmtId="0" fontId="49" fillId="16" borderId="38" xfId="0" applyFont="1" applyFill="1" applyBorder="1" applyAlignment="1">
      <alignment horizontal="left" vertical="center" wrapText="1"/>
    </xf>
    <xf numFmtId="0" fontId="49" fillId="16" borderId="51" xfId="0" applyFont="1" applyFill="1" applyBorder="1" applyAlignment="1">
      <alignment horizontal="left" vertical="center" wrapText="1"/>
    </xf>
    <xf numFmtId="0" fontId="49" fillId="16" borderId="40" xfId="0" applyFont="1" applyFill="1" applyBorder="1" applyAlignment="1">
      <alignment horizontal="left" vertical="center" wrapText="1"/>
    </xf>
    <xf numFmtId="0" fontId="49" fillId="16" borderId="41" xfId="0" applyFont="1" applyFill="1" applyBorder="1" applyAlignment="1">
      <alignment horizontal="left" vertical="center" wrapText="1"/>
    </xf>
    <xf numFmtId="49" fontId="80" fillId="4" borderId="20" xfId="0" applyNumberFormat="1" applyFont="1" applyFill="1" applyBorder="1" applyAlignment="1">
      <alignment horizontal="left" vertical="center"/>
    </xf>
    <xf numFmtId="49" fontId="80" fillId="4" borderId="22" xfId="0" applyNumberFormat="1" applyFont="1" applyFill="1" applyBorder="1" applyAlignment="1">
      <alignment horizontal="left" vertical="center"/>
    </xf>
    <xf numFmtId="49" fontId="80" fillId="4" borderId="21" xfId="0" applyNumberFormat="1" applyFont="1" applyFill="1" applyBorder="1" applyAlignment="1">
      <alignment horizontal="left" vertical="center"/>
    </xf>
    <xf numFmtId="0" fontId="56" fillId="10" borderId="40" xfId="0" applyFont="1" applyFill="1" applyBorder="1" applyAlignment="1">
      <alignment horizontal="right" vertical="center" wrapText="1"/>
    </xf>
    <xf numFmtId="165" fontId="52" fillId="17" borderId="40" xfId="0" applyNumberFormat="1" applyFont="1" applyFill="1" applyBorder="1" applyAlignment="1" applyProtection="1">
      <alignment horizontal="center" vertical="center" shrinkToFit="1"/>
    </xf>
    <xf numFmtId="165" fontId="52" fillId="17" borderId="41" xfId="0" applyNumberFormat="1" applyFont="1" applyFill="1" applyBorder="1" applyAlignment="1" applyProtection="1">
      <alignment horizontal="center" vertical="center" shrinkToFit="1"/>
    </xf>
    <xf numFmtId="49" fontId="56" fillId="4" borderId="17" xfId="0" applyNumberFormat="1" applyFont="1" applyFill="1" applyBorder="1" applyAlignment="1">
      <alignment horizontal="left"/>
    </xf>
    <xf numFmtId="49" fontId="56" fillId="4" borderId="18" xfId="0" applyNumberFormat="1" applyFont="1" applyFill="1" applyBorder="1" applyAlignment="1">
      <alignment horizontal="left"/>
    </xf>
    <xf numFmtId="49" fontId="56" fillId="4" borderId="16" xfId="0" applyNumberFormat="1" applyFont="1" applyFill="1" applyBorder="1" applyAlignment="1">
      <alignment horizontal="left"/>
    </xf>
    <xf numFmtId="0" fontId="50" fillId="12" borderId="17" xfId="0" applyFont="1" applyFill="1" applyBorder="1" applyAlignment="1" applyProtection="1">
      <alignment horizontal="center" vertical="center" shrinkToFit="1"/>
      <protection locked="0"/>
    </xf>
    <xf numFmtId="0" fontId="50" fillId="12" borderId="18" xfId="0" applyFont="1" applyFill="1" applyBorder="1" applyAlignment="1" applyProtection="1">
      <alignment horizontal="center" vertical="center" shrinkToFit="1"/>
      <protection locked="0"/>
    </xf>
    <xf numFmtId="0" fontId="50" fillId="12" borderId="16" xfId="0" applyFont="1" applyFill="1" applyBorder="1" applyAlignment="1" applyProtection="1">
      <alignment horizontal="center" vertical="center" shrinkToFit="1"/>
      <protection locked="0"/>
    </xf>
    <xf numFmtId="49" fontId="42" fillId="12" borderId="17" xfId="0" applyNumberFormat="1" applyFont="1" applyFill="1" applyBorder="1" applyAlignment="1" applyProtection="1">
      <alignment horizontal="left" shrinkToFit="1"/>
      <protection locked="0"/>
    </xf>
    <xf numFmtId="49" fontId="42" fillId="12" borderId="16" xfId="0" applyNumberFormat="1" applyFont="1" applyFill="1" applyBorder="1" applyAlignment="1" applyProtection="1">
      <alignment horizontal="left" shrinkToFit="1"/>
      <protection locked="0"/>
    </xf>
    <xf numFmtId="49" fontId="56" fillId="4" borderId="17" xfId="0" applyNumberFormat="1" applyFont="1" applyFill="1" applyBorder="1" applyAlignment="1">
      <alignment wrapText="1"/>
    </xf>
    <xf numFmtId="49" fontId="56" fillId="4" borderId="18" xfId="0" applyNumberFormat="1" applyFont="1" applyFill="1" applyBorder="1" applyAlignment="1">
      <alignment wrapText="1"/>
    </xf>
    <xf numFmtId="49" fontId="56" fillId="4" borderId="16" xfId="0" applyNumberFormat="1" applyFont="1" applyFill="1" applyBorder="1" applyAlignment="1">
      <alignment wrapText="1"/>
    </xf>
    <xf numFmtId="43" fontId="56" fillId="4" borderId="35" xfId="0" applyNumberFormat="1" applyFont="1" applyFill="1" applyBorder="1" applyAlignment="1">
      <alignment horizontal="left" wrapText="1"/>
    </xf>
    <xf numFmtId="43" fontId="56" fillId="4" borderId="37" xfId="0" applyNumberFormat="1" applyFont="1" applyFill="1" applyBorder="1" applyAlignment="1">
      <alignment horizontal="left" wrapText="1"/>
    </xf>
    <xf numFmtId="49" fontId="42" fillId="12" borderId="18" xfId="0" applyNumberFormat="1" applyFont="1" applyFill="1" applyBorder="1" applyAlignment="1" applyProtection="1">
      <alignment horizontal="left" shrinkToFit="1"/>
      <protection locked="0"/>
    </xf>
    <xf numFmtId="43" fontId="56" fillId="4" borderId="35" xfId="0" applyNumberFormat="1" applyFont="1" applyFill="1" applyBorder="1" applyAlignment="1">
      <alignment horizontal="center" wrapText="1"/>
    </xf>
    <xf numFmtId="43" fontId="56" fillId="4" borderId="36" xfId="0" applyNumberFormat="1" applyFont="1" applyFill="1" applyBorder="1" applyAlignment="1">
      <alignment horizontal="center" wrapText="1"/>
    </xf>
    <xf numFmtId="43" fontId="56" fillId="4" borderId="37" xfId="0" applyNumberFormat="1" applyFont="1" applyFill="1" applyBorder="1" applyAlignment="1">
      <alignment horizontal="center" wrapText="1"/>
    </xf>
    <xf numFmtId="165" fontId="42" fillId="12" borderId="17" xfId="0" applyNumberFormat="1" applyFont="1" applyFill="1" applyBorder="1" applyAlignment="1" applyProtection="1">
      <alignment horizontal="center" shrinkToFit="1"/>
      <protection locked="0"/>
    </xf>
    <xf numFmtId="165" fontId="42" fillId="12" borderId="18" xfId="0" applyNumberFormat="1" applyFont="1" applyFill="1" applyBorder="1" applyAlignment="1" applyProtection="1">
      <alignment horizontal="center" shrinkToFit="1"/>
      <protection locked="0"/>
    </xf>
    <xf numFmtId="165" fontId="42" fillId="12" borderId="16" xfId="0" applyNumberFormat="1" applyFont="1" applyFill="1" applyBorder="1" applyAlignment="1" applyProtection="1">
      <alignment horizontal="center" shrinkToFit="1"/>
      <protection locked="0"/>
    </xf>
    <xf numFmtId="49" fontId="41" fillId="4" borderId="42" xfId="0" applyNumberFormat="1" applyFont="1" applyFill="1" applyBorder="1" applyAlignment="1" applyProtection="1">
      <alignment horizontal="left" vertical="center"/>
      <protection locked="0"/>
    </xf>
    <xf numFmtId="49" fontId="41" fillId="4" borderId="36" xfId="0" applyNumberFormat="1" applyFont="1" applyFill="1" applyBorder="1" applyAlignment="1" applyProtection="1">
      <alignment horizontal="left" vertical="center"/>
      <protection locked="0"/>
    </xf>
    <xf numFmtId="165" fontId="52" fillId="4" borderId="51" xfId="0" applyNumberFormat="1" applyFont="1" applyFill="1" applyBorder="1" applyAlignment="1">
      <alignment horizontal="center"/>
    </xf>
    <xf numFmtId="165" fontId="52" fillId="4" borderId="40" xfId="0" applyNumberFormat="1" applyFont="1" applyFill="1" applyBorder="1" applyAlignment="1">
      <alignment horizontal="center"/>
    </xf>
    <xf numFmtId="165" fontId="52" fillId="4" borderId="44" xfId="0" applyNumberFormat="1" applyFont="1" applyFill="1" applyBorder="1" applyAlignment="1">
      <alignment horizontal="center"/>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73" fillId="5" borderId="17" xfId="0" applyFont="1" applyFill="1" applyBorder="1" applyAlignment="1" applyProtection="1">
      <alignment horizontal="left" vertical="top"/>
      <protection locked="0"/>
    </xf>
    <xf numFmtId="0" fontId="73" fillId="5" borderId="16" xfId="0" applyFont="1" applyFill="1" applyBorder="1" applyAlignment="1" applyProtection="1">
      <alignment horizontal="left" vertical="top"/>
      <protection locked="0"/>
    </xf>
    <xf numFmtId="49" fontId="73" fillId="5" borderId="20" xfId="0" applyNumberFormat="1" applyFont="1" applyFill="1" applyBorder="1" applyAlignment="1" applyProtection="1">
      <alignment horizontal="left" vertical="top"/>
      <protection locked="0"/>
    </xf>
    <xf numFmtId="0" fontId="73" fillId="5" borderId="16" xfId="0" applyNumberFormat="1" applyFont="1" applyFill="1" applyBorder="1" applyAlignment="1" applyProtection="1">
      <alignment horizontal="left" vertical="top"/>
      <protection locked="0"/>
    </xf>
    <xf numFmtId="14" fontId="74" fillId="5" borderId="1" xfId="0" applyNumberFormat="1" applyFont="1" applyFill="1" applyBorder="1" applyAlignment="1" applyProtection="1">
      <alignment horizontal="center"/>
      <protection locked="0"/>
    </xf>
    <xf numFmtId="0" fontId="93" fillId="0" borderId="22" xfId="0" applyFont="1" applyBorder="1" applyAlignment="1">
      <alignment wrapText="1"/>
    </xf>
    <xf numFmtId="0" fontId="93" fillId="0" borderId="21" xfId="0" applyFont="1" applyBorder="1" applyAlignment="1">
      <alignment wrapText="1"/>
    </xf>
    <xf numFmtId="0" fontId="57" fillId="10" borderId="0" xfId="0" applyFont="1" applyFill="1"/>
    <xf numFmtId="0" fontId="0" fillId="18" borderId="0" xfId="0" applyFill="1" applyAlignment="1">
      <alignment wrapText="1"/>
    </xf>
    <xf numFmtId="0" fontId="66" fillId="0" borderId="0" xfId="0" applyFont="1" applyAlignment="1">
      <alignment horizontal="left" vertical="center" wrapText="1"/>
    </xf>
    <xf numFmtId="0" fontId="10" fillId="0" borderId="0" xfId="0" applyFont="1" applyAlignment="1">
      <alignment horizontal="left" vertical="center" wrapText="1"/>
    </xf>
    <xf numFmtId="0" fontId="29" fillId="0" borderId="0" xfId="0" applyFont="1" applyAlignment="1">
      <alignment horizontal="right" vertical="center" wrapText="1"/>
    </xf>
    <xf numFmtId="0" fontId="5" fillId="0" borderId="0" xfId="0" applyFont="1" applyAlignment="1">
      <alignment horizontal="right" vertical="center" wrapText="1"/>
    </xf>
    <xf numFmtId="0" fontId="5" fillId="0" borderId="19" xfId="0" applyFont="1" applyBorder="1" applyAlignment="1">
      <alignment horizontal="right" vertical="center" wrapText="1"/>
    </xf>
    <xf numFmtId="8" fontId="24" fillId="17" borderId="0" xfId="0" applyNumberFormat="1" applyFont="1" applyFill="1" applyAlignment="1">
      <alignment horizontal="right" vertical="center" wrapText="1"/>
    </xf>
    <xf numFmtId="8" fontId="24" fillId="17" borderId="19" xfId="0" applyNumberFormat="1" applyFont="1" applyFill="1" applyBorder="1" applyAlignment="1">
      <alignment horizontal="right" vertical="center" wrapText="1"/>
    </xf>
    <xf numFmtId="0" fontId="25" fillId="0" borderId="19" xfId="0" applyFont="1" applyBorder="1" applyAlignment="1">
      <alignment horizontal="left"/>
    </xf>
    <xf numFmtId="0" fontId="13" fillId="0" borderId="0" xfId="0" applyFont="1" applyAlignment="1">
      <alignment vertical="center"/>
    </xf>
    <xf numFmtId="0" fontId="94" fillId="0" borderId="0" xfId="0" applyFont="1" applyAlignment="1">
      <alignment vertical="center"/>
    </xf>
    <xf numFmtId="2" fontId="0" fillId="0" borderId="0" xfId="0" applyNumberFormat="1"/>
    <xf numFmtId="164" fontId="0" fillId="0" borderId="0" xfId="0" applyNumberFormat="1" applyFill="1"/>
    <xf numFmtId="164" fontId="3" fillId="0" borderId="0" xfId="0" applyNumberFormat="1" applyFont="1" applyFill="1" applyAlignment="1">
      <alignment vertical="center" wrapText="1"/>
    </xf>
    <xf numFmtId="0" fontId="0" fillId="0" borderId="0" xfId="0" applyNumberFormat="1" applyFill="1"/>
    <xf numFmtId="0" fontId="0" fillId="0" borderId="0" xfId="0" applyFont="1" applyFill="1"/>
    <xf numFmtId="0" fontId="0" fillId="0" borderId="0" xfId="0" applyFont="1" applyFill="1" applyAlignment="1">
      <alignment vertical="top" wrapText="1"/>
    </xf>
    <xf numFmtId="0" fontId="0" fillId="0" borderId="0" xfId="0" applyFont="1" applyFill="1" applyAlignment="1">
      <alignment wrapText="1"/>
    </xf>
    <xf numFmtId="0" fontId="0" fillId="0" borderId="0" xfId="0" applyAlignment="1"/>
    <xf numFmtId="0" fontId="11" fillId="0" borderId="0" xfId="2" applyFont="1" applyAlignment="1"/>
    <xf numFmtId="0" fontId="84" fillId="0" borderId="0" xfId="0" applyFont="1" applyAlignment="1"/>
  </cellXfs>
  <cellStyles count="5">
    <cellStyle name="Comma" xfId="4" builtinId="3"/>
    <cellStyle name="Currency" xfId="3" builtinId="4"/>
    <cellStyle name="Hyperlink" xfId="2" builtinId="8"/>
    <cellStyle name="Normal" xfId="0" builtinId="0"/>
    <cellStyle name="Percent" xfId="1" builtinId="5"/>
  </cellStyles>
  <dxfs count="87">
    <dxf>
      <font>
        <color theme="0"/>
      </font>
    </dxf>
    <dxf>
      <font>
        <b val="0"/>
        <i val="0"/>
        <color rgb="FFFF0000"/>
      </font>
    </dxf>
    <dxf>
      <font>
        <b val="0"/>
        <i val="0"/>
        <color rgb="FFFF0000"/>
      </font>
    </dxf>
    <dxf>
      <font>
        <color rgb="FFFF0000"/>
      </font>
    </dxf>
    <dxf>
      <fill>
        <patternFill>
          <bgColor theme="9" tint="0.79998168889431442"/>
        </patternFill>
      </fill>
    </dxf>
    <dxf>
      <fill>
        <patternFill>
          <bgColor theme="9" tint="0.79998168889431442"/>
        </patternFill>
      </fill>
    </dxf>
    <dxf>
      <fill>
        <patternFill>
          <bgColor rgb="FFFF0000"/>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Verdana"/>
        <family val="2"/>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0" formatCode="General"/>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fill>
        <patternFill patternType="none">
          <fgColor indexed="64"/>
          <bgColor auto="1"/>
        </patternFill>
      </fill>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font>
        <strike val="0"/>
        <outline val="0"/>
        <shadow val="0"/>
        <u val="none"/>
        <vertAlign val="baseline"/>
        <sz val="12"/>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2"/>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0" formatCode="General"/>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65" formatCode="&quot;$&quot;#,##0.00"/>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9" formatCode="m/d/yyyy"/>
      <fill>
        <patternFill patternType="solid">
          <fgColor indexed="64"/>
          <bgColor rgb="FFFFF8E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image" Target="../media/image5.png"/><Relationship Id="rId1" Type="http://schemas.openxmlformats.org/officeDocument/2006/relationships/hyperlink" Target="https://aoprals.state.gov/web920/per_diem.asp" TargetMode="External"/><Relationship Id="rId6" Type="http://schemas.openxmlformats.org/officeDocument/2006/relationships/image" Target="../media/image7.png"/><Relationship Id="rId5" Type="http://schemas.openxmlformats.org/officeDocument/2006/relationships/hyperlink" Target="https://www.gsa.gov/travel/plan-book/per-diem-rates" TargetMode="Externa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69851</xdr:colOff>
      <xdr:row>77</xdr:row>
      <xdr:rowOff>0</xdr:rowOff>
    </xdr:from>
    <xdr:to>
      <xdr:col>1</xdr:col>
      <xdr:colOff>4267201</xdr:colOff>
      <xdr:row>100</xdr:row>
      <xdr:rowOff>163233</xdr:rowOff>
    </xdr:to>
    <xdr:pic>
      <xdr:nvPicPr>
        <xdr:cNvPr id="2" name="Picture 1">
          <a:extLst>
            <a:ext uri="{FF2B5EF4-FFF2-40B4-BE49-F238E27FC236}">
              <a16:creationId xmlns:a16="http://schemas.microsoft.com/office/drawing/2014/main" id="{B71EA551-FA06-4EE6-9997-79D3F960580B}"/>
            </a:ext>
          </a:extLst>
        </xdr:cNvPr>
        <xdr:cNvPicPr>
          <a:picLocks noChangeAspect="1"/>
        </xdr:cNvPicPr>
      </xdr:nvPicPr>
      <xdr:blipFill>
        <a:blip xmlns:r="http://schemas.openxmlformats.org/officeDocument/2006/relationships" r:embed="rId1"/>
        <a:stretch>
          <a:fillRect/>
        </a:stretch>
      </xdr:blipFill>
      <xdr:spPr>
        <a:xfrm>
          <a:off x="266701" y="25393650"/>
          <a:ext cx="4197350" cy="43986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346076</xdr:colOff>
      <xdr:row>0</xdr:row>
      <xdr:rowOff>139700</xdr:rowOff>
    </xdr:from>
    <xdr:to>
      <xdr:col>11</xdr:col>
      <xdr:colOff>531379</xdr:colOff>
      <xdr:row>2</xdr:row>
      <xdr:rowOff>169686</xdr:rowOff>
    </xdr:to>
    <xdr:pic>
      <xdr:nvPicPr>
        <xdr:cNvPr id="2" name="Picture 1" descr="C:\Users\wilk8146\AppData\Local\Packages\Microsoft.Windows.Photos_8wekyb3d8bbwe\TempState\ShareServiceTempFolder\Otter Student Union Service Mark-Tall-Bay Blue.jpeg">
          <a:extLst>
            <a:ext uri="{FF2B5EF4-FFF2-40B4-BE49-F238E27FC236}">
              <a16:creationId xmlns:a16="http://schemas.microsoft.com/office/drawing/2014/main" id="{E4AADEA2-2715-4E81-AEB9-2BA0F9A20D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11126" y="139700"/>
          <a:ext cx="1309253" cy="1496836"/>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1</xdr:col>
      <xdr:colOff>444500</xdr:colOff>
      <xdr:row>0</xdr:row>
      <xdr:rowOff>203200</xdr:rowOff>
    </xdr:from>
    <xdr:to>
      <xdr:col>2</xdr:col>
      <xdr:colOff>270625</xdr:colOff>
      <xdr:row>1</xdr:row>
      <xdr:rowOff>555244</xdr:rowOff>
    </xdr:to>
    <xdr:pic>
      <xdr:nvPicPr>
        <xdr:cNvPr id="7" name="Picture 6" descr="UCorp icon">
          <a:extLst>
            <a:ext uri="{FF2B5EF4-FFF2-40B4-BE49-F238E27FC236}">
              <a16:creationId xmlns:a16="http://schemas.microsoft.com/office/drawing/2014/main" id="{3996C478-2AC2-4628-ADBD-78C5C22BD9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1255" t="-5" r="18579" b="-5"/>
        <a:stretch>
          <a:fillRect/>
        </a:stretch>
      </xdr:blipFill>
      <xdr:spPr bwMode="auto">
        <a:xfrm>
          <a:off x="749300" y="203200"/>
          <a:ext cx="1661275" cy="1202944"/>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twoCellAnchor editAs="absolute">
    <xdr:from>
      <xdr:col>4</xdr:col>
      <xdr:colOff>827225</xdr:colOff>
      <xdr:row>0</xdr:row>
      <xdr:rowOff>499572</xdr:rowOff>
    </xdr:from>
    <xdr:to>
      <xdr:col>8</xdr:col>
      <xdr:colOff>243030</xdr:colOff>
      <xdr:row>1</xdr:row>
      <xdr:rowOff>495300</xdr:rowOff>
    </xdr:to>
    <xdr:pic>
      <xdr:nvPicPr>
        <xdr:cNvPr id="8" name="Picture 7" descr="Capture">
          <a:extLst>
            <a:ext uri="{FF2B5EF4-FFF2-40B4-BE49-F238E27FC236}">
              <a16:creationId xmlns:a16="http://schemas.microsoft.com/office/drawing/2014/main" id="{9D15E88D-DC1F-4AAC-8AAB-C91655A4F5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729" r="2390"/>
        <a:stretch>
          <a:fillRect/>
        </a:stretch>
      </xdr:blipFill>
      <xdr:spPr bwMode="auto">
        <a:xfrm>
          <a:off x="4834075" y="499572"/>
          <a:ext cx="3594105" cy="846628"/>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177800</xdr:colOff>
      <xdr:row>4</xdr:row>
      <xdr:rowOff>114300</xdr:rowOff>
    </xdr:from>
    <xdr:to>
      <xdr:col>10</xdr:col>
      <xdr:colOff>642620</xdr:colOff>
      <xdr:row>7</xdr:row>
      <xdr:rowOff>52070</xdr:rowOff>
    </xdr:to>
    <xdr:sp macro="" textlink="">
      <xdr:nvSpPr>
        <xdr:cNvPr id="11" name="Arrow: Left 10">
          <a:extLst>
            <a:ext uri="{FF2B5EF4-FFF2-40B4-BE49-F238E27FC236}">
              <a16:creationId xmlns:a16="http://schemas.microsoft.com/office/drawing/2014/main" id="{DF37E6DC-C71D-4CF8-BADA-ED321F3293CD}"/>
            </a:ext>
          </a:extLst>
        </xdr:cNvPr>
        <xdr:cNvSpPr/>
      </xdr:nvSpPr>
      <xdr:spPr>
        <a:xfrm>
          <a:off x="7156450" y="1149350"/>
          <a:ext cx="1804670" cy="62992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sz="2800" b="1">
              <a:solidFill>
                <a:schemeClr val="tx1"/>
              </a:solidFill>
            </a:rPr>
            <a:t>  STEP 1</a:t>
          </a:r>
        </a:p>
      </xdr:txBody>
    </xdr:sp>
    <xdr:clientData/>
  </xdr:twoCellAnchor>
  <xdr:twoCellAnchor>
    <xdr:from>
      <xdr:col>5</xdr:col>
      <xdr:colOff>30337</xdr:colOff>
      <xdr:row>7</xdr:row>
      <xdr:rowOff>38453</xdr:rowOff>
    </xdr:from>
    <xdr:to>
      <xdr:col>23</xdr:col>
      <xdr:colOff>488950</xdr:colOff>
      <xdr:row>7</xdr:row>
      <xdr:rowOff>584200</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4113387" y="1664053"/>
          <a:ext cx="9710563" cy="545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Enter the values into the beige colored fields. The Travel Date fields will define per diem values. When available, select from the drop-down options. Enter all values in US Dollars.</a:t>
          </a:r>
          <a:r>
            <a:rPr lang="en-US" sz="1100" b="1" baseline="0"/>
            <a:t>  For more details, refer to the Instructions tab.</a:t>
          </a:r>
          <a:endParaRPr lang="en-US" sz="1100" b="1"/>
        </a:p>
      </xdr:txBody>
    </xdr:sp>
    <xdr:clientData/>
  </xdr:twoCellAnchor>
  <xdr:twoCellAnchor editAs="absolute">
    <xdr:from>
      <xdr:col>12</xdr:col>
      <xdr:colOff>56443</xdr:colOff>
      <xdr:row>8</xdr:row>
      <xdr:rowOff>2095</xdr:rowOff>
    </xdr:from>
    <xdr:to>
      <xdr:col>15</xdr:col>
      <xdr:colOff>351252</xdr:colOff>
      <xdr:row>10</xdr:row>
      <xdr:rowOff>35415</xdr:rowOff>
    </xdr:to>
    <xdr:pic>
      <xdr:nvPicPr>
        <xdr:cNvPr id="6" name="Picture 5">
          <a:hlinkClick xmlns:r="http://schemas.openxmlformats.org/officeDocument/2006/relationships" r:id="rId1"/>
          <a:extLst>
            <a:ext uri="{FF2B5EF4-FFF2-40B4-BE49-F238E27FC236}">
              <a16:creationId xmlns:a16="http://schemas.microsoft.com/office/drawing/2014/main" id="{BB5AF837-2201-4B15-9880-58859E5AB9C5}"/>
            </a:ext>
          </a:extLst>
        </xdr:cNvPr>
        <xdr:cNvPicPr>
          <a:picLocks noChangeAspect="1"/>
        </xdr:cNvPicPr>
      </xdr:nvPicPr>
      <xdr:blipFill>
        <a:blip xmlns:r="http://schemas.openxmlformats.org/officeDocument/2006/relationships" r:embed="rId2"/>
        <a:stretch>
          <a:fillRect/>
        </a:stretch>
      </xdr:blipFill>
      <xdr:spPr>
        <a:xfrm>
          <a:off x="9276643" y="2275395"/>
          <a:ext cx="2301409" cy="427020"/>
        </a:xfrm>
        <a:prstGeom prst="rect">
          <a:avLst/>
        </a:prstGeom>
      </xdr:spPr>
    </xdr:pic>
    <xdr:clientData fPrintsWithSheet="0"/>
  </xdr:twoCellAnchor>
  <xdr:twoCellAnchor editAs="absolute">
    <xdr:from>
      <xdr:col>8</xdr:col>
      <xdr:colOff>91721</xdr:colOff>
      <xdr:row>7</xdr:row>
      <xdr:rowOff>629106</xdr:rowOff>
    </xdr:from>
    <xdr:to>
      <xdr:col>11</xdr:col>
      <xdr:colOff>161314</xdr:colOff>
      <xdr:row>10</xdr:row>
      <xdr:rowOff>64061</xdr:rowOff>
    </xdr:to>
    <xdr:pic>
      <xdr:nvPicPr>
        <xdr:cNvPr id="7" name="Picture 6">
          <a:hlinkClick xmlns:r="http://schemas.openxmlformats.org/officeDocument/2006/relationships" r:id="rId3"/>
          <a:extLst>
            <a:ext uri="{FF2B5EF4-FFF2-40B4-BE49-F238E27FC236}">
              <a16:creationId xmlns:a16="http://schemas.microsoft.com/office/drawing/2014/main" id="{CE1A2155-F025-4840-AC6B-42EEE0F41E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38571" y="2254706"/>
          <a:ext cx="2088893" cy="501755"/>
        </a:xfrm>
        <a:prstGeom prst="rect">
          <a:avLst/>
        </a:prstGeom>
      </xdr:spPr>
    </xdr:pic>
    <xdr:clientData fPrintsWithSheet="0"/>
  </xdr:twoCellAnchor>
  <xdr:twoCellAnchor editAs="absolute">
    <xdr:from>
      <xdr:col>6</xdr:col>
      <xdr:colOff>211666</xdr:colOff>
      <xdr:row>7</xdr:row>
      <xdr:rowOff>554558</xdr:rowOff>
    </xdr:from>
    <xdr:to>
      <xdr:col>7</xdr:col>
      <xdr:colOff>94468</xdr:colOff>
      <xdr:row>10</xdr:row>
      <xdr:rowOff>88252</xdr:rowOff>
    </xdr:to>
    <xdr:pic>
      <xdr:nvPicPr>
        <xdr:cNvPr id="9" name="Picture 8">
          <a:hlinkClick xmlns:r="http://schemas.openxmlformats.org/officeDocument/2006/relationships" r:id="rId5"/>
          <a:extLst>
            <a:ext uri="{FF2B5EF4-FFF2-40B4-BE49-F238E27FC236}">
              <a16:creationId xmlns:a16="http://schemas.microsoft.com/office/drawing/2014/main" id="{5555B98C-C878-4745-8922-01B506BD455A}"/>
            </a:ext>
          </a:extLst>
        </xdr:cNvPr>
        <xdr:cNvPicPr>
          <a:picLocks noChangeAspect="1"/>
        </xdr:cNvPicPr>
      </xdr:nvPicPr>
      <xdr:blipFill>
        <a:blip xmlns:r="http://schemas.openxmlformats.org/officeDocument/2006/relationships" r:embed="rId6"/>
        <a:stretch>
          <a:fillRect/>
        </a:stretch>
      </xdr:blipFill>
      <xdr:spPr>
        <a:xfrm>
          <a:off x="5247216" y="2180158"/>
          <a:ext cx="606702" cy="600494"/>
        </a:xfrm>
        <a:prstGeom prst="rect">
          <a:avLst/>
        </a:prstGeom>
      </xdr:spPr>
    </xdr:pic>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6:AA31" totalsRowShown="0" headerRowDxfId="86" dataDxfId="84" headerRowBorderDxfId="85" tableBorderDxfId="83" totalsRowBorderDxfId="82">
  <tableColumns count="26">
    <tableColumn id="13" xr3:uid="{018D380F-D6BB-4E19-834A-51AD7DEF7918}" name="Location" dataDxfId="81"/>
    <tableColumn id="12" xr3:uid="{0CCF96E4-0949-4FD9-88EE-0495CC0B73F0}" name="Rate Type" dataDxfId="80"/>
    <tableColumn id="22" xr3:uid="{8AED8B5F-94CD-420D-978A-7817A5759562}" name="Notes (optional)" dataDxfId="79"/>
    <tableColumn id="18" xr3:uid="{F952657B-F131-49C3-B946-E845CC529F29}" name="D/I" dataDxfId="78">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10">
      <calculatedColumnFormula>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calculatedColumnFormula>
    </tableColumn>
    <tableColumn id="2" xr3:uid="{58808C8B-DDD3-4EA5-B727-4156047646B4}" name="Travel Date_x000a_required" dataDxfId="77">
      <calculatedColumnFormula>IF(ISBLANK(TblTrvlDetails[[#This Row],[Rate Type]])=TRUE,"","Enter Date")</calculatedColumnFormula>
    </tableColumn>
    <tableColumn id="3" xr3:uid="{636CFAB8-333E-459E-AFE1-B9C9058EC0D8}" name="Personal Day?_x000a_Yes = 1" dataDxfId="76">
      <calculatedColumnFormula>0</calculatedColumnFormula>
    </tableColumn>
    <tableColumn id="5" xr3:uid="{232DD9FC-1F80-415B-AB5D-1E35A192476C}" name="# Provided Breakfasts" dataDxfId="75">
      <calculatedColumnFormula>0</calculatedColumnFormula>
    </tableColumn>
    <tableColumn id="7" xr3:uid="{19F10837-F244-4B7E-B4D2-8A60B3F5768B}" name="# Provided Lunches" dataDxfId="74">
      <calculatedColumnFormula>0</calculatedColumnFormula>
    </tableColumn>
    <tableColumn id="9" xr3:uid="{33BDE186-C93E-460D-BC5B-46918D6344BB}" name="# Provided Dinners" dataDxfId="73">
      <calculatedColumnFormula>0</calculatedColumnFormula>
    </tableColumn>
    <tableColumn id="21" xr3:uid="{B28256F2-93E2-438F-A6B2-171F5D17A8AE}" name="M&amp;IE Total" dataDxfId="72">
      <calculatedColumnFormula>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71"/>
    <tableColumn id="16" xr3:uid="{7FD5D9A2-E553-4CFB-A2F5-D473F42A9BD2}" name="Lodging*" dataDxfId="70"/>
    <tableColumn id="11" xr3:uid="{54F08054-FBBE-47B7-B516-14A3304C486B}" name="Miles*" dataDxfId="69"/>
    <tableColumn id="14" xr3:uid="{15E74E2F-21D9-4D0B-A873-02677E505EBE}" name="Ground Transport*" dataDxfId="68"/>
    <tableColumn id="23" xr3:uid="{214C631E-27DA-4300-B334-D94DD2EDDD09}" name="Car Rental*" dataDxfId="67"/>
    <tableColumn id="20" xr3:uid="{817F2205-CF57-45FD-BFE5-54983262C97E}" name="Business Expense*" dataDxfId="66"/>
    <tableColumn id="19" xr3:uid="{7D54C5E4-2C80-47E2-83C9-55E6F22DBD44}" name="Full Amt" dataDxfId="65">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64">
      <calculatedColumnFormula>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calculatedColumnFormula>
    </tableColumn>
    <tableColumn id="6" xr3:uid="{F4B25A4D-63BD-44F4-829B-C84E7179300A}" name="Lunch" dataDxfId="63">
      <calculatedColumnFormula>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calculatedColumnFormula>
    </tableColumn>
    <tableColumn id="8" xr3:uid="{3FADC7C4-1D88-4817-8838-C62190199E1C}" name="Dinner" dataDxfId="62">
      <calculatedColumnFormula>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calculatedColumnFormula>
    </tableColumn>
    <tableColumn id="10" xr3:uid="{356A166E-EFFB-4344-94AA-4D376642B1E6}" name="Incidental Expenses" dataDxfId="61">
      <calculatedColumnFormula>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calculatedColumnFormula>
    </tableColumn>
    <tableColumn id="15" xr3:uid="{89014092-F713-490A-808C-CE7ED88B8169}" name="Total" dataDxfId="60">
      <calculatedColumnFormula>IFERROR(SUM(L17:N17,P17:R17,(TblTrvlDetails[[#This Row],[Miles*]]*VLOOKUP("Car Mileage",TblTransport[#All],2,FALSE))),"")</calculatedColumnFormula>
    </tableColumn>
    <tableColumn id="25" xr3:uid="{6FD86520-FE29-43D7-9AB0-B82E6FE225A3}" name="Advance*" dataDxfId="59"/>
    <tableColumn id="24" xr3:uid="{D94DAA4E-786B-483D-875E-DA8C31478CEA}" name="GSA FY" dataDxfId="58" dataCellStyle="Comma">
      <calculatedColumnFormula>IF(MONTH(TblTrvlDetails[[#This Row],[Travel Date
required]])&lt;10,YEAR(TblTrvlDetails[[#This Row],[Travel Date
required]]),YEAR(TblTrvlDetails[[#This Row],[Travel Date
required]])+1)</calculatedColumnFormula>
    </tableColumn>
    <tableColumn id="26" xr3:uid="{5D51DCC8-B38C-4A93-96A9-872FA525F901}" name="Rate Unique #" dataDxfId="57">
      <calculatedColumnFormula>CONCATENATE(TblTrvlDetails[[#This Row],[GSA FY]],TblTrvlDetails[[#This Row],[Full Amt]])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8:D13" totalsRowShown="0" headerRowDxfId="56" dataDxfId="54" headerRowBorderDxfId="55" tableBorderDxfId="53">
  <tableColumns count="3">
    <tableColumn id="1" xr3:uid="{369570FD-1834-4FB8-9234-0E0D6C23D427}" name="Location (Only Enter Lodging Destinations)" dataDxfId="52"/>
    <tableColumn id="2" xr3:uid="{136AC6CE-68BB-484F-A9B8-6C1A0F421606}" name="Domestic Rates (GSA)" dataDxfId="51"/>
    <tableColumn id="4" xr3:uid="{06411064-9ACB-4BD4-9F2A-391D84E26978}" name="Alaska/Hawaii (DoD) or_x000a_International Rates (State Dept) " dataDxfId="5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dataDxfId="48" headerRowBorderDxfId="49" tableBorderDxfId="47" totalsRowBorderDxfId="46">
  <autoFilter ref="A1:C14" xr:uid="{2D5A5ABF-B840-445B-B35C-3BE7A5300D43}"/>
  <tableColumns count="3">
    <tableColumn id="1" xr3:uid="{7E9DAA8C-B76E-42EB-9EC8-CCC165C4B263}" name="Version" dataDxfId="45"/>
    <tableColumn id="2" xr3:uid="{C0C8E237-F155-4CC7-BCCD-88891EDFA982}" name="Changes" dataDxfId="44"/>
    <tableColumn id="3" xr3:uid="{8E8CF180-BF1D-4282-8B8F-AB3016E3E2BA}" name="Date" dataDxfId="43"/>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42" dataDxfId="40" headerRowBorderDxfId="41" tableBorderDxfId="39" totalsRowBorderDxfId="38">
  <autoFilter ref="D3:H269" xr:uid="{4E4300BC-A960-4A6B-ACC2-33428942FB17}"/>
  <tableColumns count="5">
    <tableColumn id="1" xr3:uid="{D9FD2219-6ED6-464D-A8E8-59B8F5AADAC2}" name="M &amp;IE Rate" dataDxfId="37"/>
    <tableColumn id="2" xr3:uid="{6E01541D-3123-4083-837E-775F620887FF}" name="Breakfast" dataDxfId="36"/>
    <tableColumn id="3" xr3:uid="{857ED8B7-AC71-4F51-825C-F4E7ECCD0912}" name="Lunch" dataDxfId="35"/>
    <tableColumn id="4" xr3:uid="{81F785C4-A9BC-4DE3-B2E8-8ECF6AADB9A8}" name="Dinner" dataDxfId="34"/>
    <tableColumn id="5" xr3:uid="{752CFECF-4D6F-4F08-8FEF-15BB5C50AF4F}" name="Incidentals" dataDxfId="3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32">
  <autoFilter ref="A3:A8" xr:uid="{5F75E236-A492-43C9-A45C-9CBDFF809241}"/>
  <tableColumns count="1">
    <tableColumn id="1" xr3:uid="{21AEA441-B4B7-4E57-AC9C-39110AEB307D}" name="Per Diem Rate" dataDxfId="3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W21" totalsRowShown="0" headerRowDxfId="30" dataDxfId="29">
  <autoFilter ref="P3:W21" xr:uid="{007F24E3-9B62-4D75-AB94-D629A941E876}"/>
  <tableColumns count="8">
    <tableColumn id="8" xr3:uid="{32148436-57BE-4325-8C35-9B4AE0BDDC31}" name="Column1" dataDxfId="28"/>
    <tableColumn id="1" xr3:uid="{A52B328C-657E-4123-A996-B689BA143149}" name="Per Diem Rate" dataDxfId="27"/>
    <tableColumn id="2" xr3:uid="{D718D368-7E6D-4AFB-A352-76B37A8562BB}" name="Bfast" dataDxfId="26"/>
    <tableColumn id="3" xr3:uid="{23874979-C1D3-45FC-BA75-886E7CFF6C7F}" name="Lunch" dataDxfId="25"/>
    <tableColumn id="4" xr3:uid="{5BBF119C-0224-441D-B400-68C964BF3CB6}" name="Dinner" dataDxfId="24"/>
    <tableColumn id="5" xr3:uid="{ABB4ECA3-75DB-4B39-846C-8A527BC9560B}" name="Incidental" dataDxfId="23"/>
    <tableColumn id="6" xr3:uid="{8A1DFD0E-9BE1-4120-B3A6-B83E05C33FA5}" name="First/Last Day Per Diem" dataDxfId="22"/>
    <tableColumn id="7" xr3:uid="{E78E8214-AA9F-4646-ADBE-A63C268BF179}" name="Year Effective" dataDxfId="2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Z7" totalsRowShown="0">
  <autoFilter ref="Y3:Z7"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B3:AB6" totalsRowShown="0">
  <autoFilter ref="AB3:AB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697BC-3E92-4D77-BF8A-1FD71B76FC03}" name="TblIntl2024" displayName="TblIntl2024" ref="J3:N269" totalsRowShown="0" headerRowDxfId="20" dataDxfId="18" headerRowBorderDxfId="19" tableBorderDxfId="17" totalsRowBorderDxfId="16">
  <autoFilter ref="J3:N269" xr:uid="{1E4697BC-3E92-4D77-BF8A-1FD71B76FC03}"/>
  <tableColumns count="5">
    <tableColumn id="1" xr3:uid="{06375676-5EAB-4122-9D5A-0C53FFBB9827}" name="M &amp;IE Rate" dataDxfId="15"/>
    <tableColumn id="2" xr3:uid="{63935FC5-801A-4D4B-BCAC-80AFB7842656}" name="Breakfast" dataDxfId="14"/>
    <tableColumn id="3" xr3:uid="{DA06870E-BF53-44B2-8128-1E37C5D56925}" name="Lunch" dataDxfId="13"/>
    <tableColumn id="4" xr3:uid="{CAC089AA-A112-4413-B60D-B04AAFF8D510}" name="Dinner" dataDxfId="12"/>
    <tableColumn id="5" xr3:uid="{F090E308-BE54-4324-A343-A11C9274843F}" name="Incidentals"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pageSetUpPr fitToPage="1"/>
  </sheetPr>
  <dimension ref="A2:B77"/>
  <sheetViews>
    <sheetView showGridLines="0" tabSelected="1" workbookViewId="0">
      <selection activeCell="B2" sqref="B2"/>
    </sheetView>
  </sheetViews>
  <sheetFormatPr defaultRowHeight="14.5"/>
  <cols>
    <col min="1" max="1" width="2.81640625" style="21" bestFit="1" customWidth="1"/>
    <col min="2" max="2" width="127.36328125" customWidth="1"/>
  </cols>
  <sheetData>
    <row r="2" spans="1:2" ht="21">
      <c r="B2" s="153" t="s">
        <v>199</v>
      </c>
    </row>
    <row r="3" spans="1:2" s="113" customFormat="1" ht="49.5" customHeight="1">
      <c r="B3" s="132" t="s">
        <v>127</v>
      </c>
    </row>
    <row r="4" spans="1:2" ht="38.5" customHeight="1">
      <c r="B4" s="151" t="s">
        <v>56</v>
      </c>
    </row>
    <row r="5" spans="1:2" ht="18.5">
      <c r="A5" s="141"/>
      <c r="B5" s="152" t="s">
        <v>156</v>
      </c>
    </row>
    <row r="6" spans="1:2">
      <c r="A6" s="141"/>
      <c r="B6" s="114" t="s">
        <v>158</v>
      </c>
    </row>
    <row r="7" spans="1:2">
      <c r="A7" s="141"/>
      <c r="B7" s="114" t="s">
        <v>200</v>
      </c>
    </row>
    <row r="8" spans="1:2">
      <c r="A8" s="141"/>
      <c r="B8" s="114" t="s">
        <v>201</v>
      </c>
    </row>
    <row r="9" spans="1:2" ht="43.5">
      <c r="A9" s="141"/>
      <c r="B9" s="143" t="s">
        <v>202</v>
      </c>
    </row>
    <row r="10" spans="1:2" ht="29">
      <c r="A10" s="141"/>
      <c r="B10" s="143" t="s">
        <v>179</v>
      </c>
    </row>
    <row r="11" spans="1:2" ht="62.5" customHeight="1">
      <c r="A11" s="141"/>
      <c r="B11" s="143" t="s">
        <v>180</v>
      </c>
    </row>
    <row r="12" spans="1:2" ht="43.5">
      <c r="A12" s="141"/>
      <c r="B12" s="34" t="s">
        <v>159</v>
      </c>
    </row>
    <row r="13" spans="1:2" ht="29">
      <c r="A13" s="141"/>
      <c r="B13" s="146" t="s">
        <v>160</v>
      </c>
    </row>
    <row r="14" spans="1:2" ht="29">
      <c r="A14" s="141"/>
      <c r="B14" s="146" t="s">
        <v>161</v>
      </c>
    </row>
    <row r="15" spans="1:2">
      <c r="A15" s="141"/>
      <c r="B15" s="146" t="s">
        <v>162</v>
      </c>
    </row>
    <row r="16" spans="1:2">
      <c r="A16" s="141"/>
      <c r="B16" s="146" t="s">
        <v>163</v>
      </c>
    </row>
    <row r="17" spans="1:2">
      <c r="A17" s="141"/>
      <c r="B17" s="146" t="s">
        <v>164</v>
      </c>
    </row>
    <row r="18" spans="1:2" ht="29">
      <c r="A18" s="141"/>
      <c r="B18" s="146" t="s">
        <v>165</v>
      </c>
    </row>
    <row r="19" spans="1:2" ht="43.5">
      <c r="A19" s="141"/>
      <c r="B19" s="146" t="s">
        <v>166</v>
      </c>
    </row>
    <row r="20" spans="1:2" ht="29">
      <c r="A20" s="141"/>
      <c r="B20" s="34" t="s">
        <v>167</v>
      </c>
    </row>
    <row r="21" spans="1:2">
      <c r="A21" s="141"/>
      <c r="B21" s="146" t="s">
        <v>171</v>
      </c>
    </row>
    <row r="22" spans="1:2">
      <c r="A22" s="141"/>
      <c r="B22" s="146" t="s">
        <v>170</v>
      </c>
    </row>
    <row r="23" spans="1:2">
      <c r="A23" s="141"/>
      <c r="B23" s="146" t="s">
        <v>169</v>
      </c>
    </row>
    <row r="24" spans="1:2" ht="29">
      <c r="A24" s="141"/>
      <c r="B24" s="146" t="s">
        <v>168</v>
      </c>
    </row>
    <row r="25" spans="1:2" ht="29">
      <c r="A25" s="141"/>
      <c r="B25" s="146" t="s">
        <v>172</v>
      </c>
    </row>
    <row r="26" spans="1:2">
      <c r="A26" s="141"/>
      <c r="B26" s="34" t="s">
        <v>173</v>
      </c>
    </row>
    <row r="27" spans="1:2" ht="43.5">
      <c r="A27" s="141"/>
      <c r="B27" s="146" t="s">
        <v>181</v>
      </c>
    </row>
    <row r="28" spans="1:2">
      <c r="B28" s="146" t="s">
        <v>129</v>
      </c>
    </row>
    <row r="29" spans="1:2">
      <c r="B29" s="147" t="s">
        <v>130</v>
      </c>
    </row>
    <row r="30" spans="1:2" ht="29">
      <c r="B30" s="148" t="s">
        <v>131</v>
      </c>
    </row>
    <row r="31" spans="1:2" ht="29">
      <c r="B31" s="150" t="s">
        <v>132</v>
      </c>
    </row>
    <row r="32" spans="1:2" ht="29">
      <c r="B32" s="150" t="s">
        <v>133</v>
      </c>
    </row>
    <row r="33" spans="1:2">
      <c r="B33" s="147" t="s">
        <v>134</v>
      </c>
    </row>
    <row r="34" spans="1:2">
      <c r="B34" s="147" t="s">
        <v>135</v>
      </c>
    </row>
    <row r="35" spans="1:2">
      <c r="B35" s="146" t="s">
        <v>182</v>
      </c>
    </row>
    <row r="36" spans="1:2">
      <c r="B36" s="146" t="s">
        <v>136</v>
      </c>
    </row>
    <row r="37" spans="1:2">
      <c r="B37" s="148" t="s">
        <v>137</v>
      </c>
    </row>
    <row r="38" spans="1:2" ht="29">
      <c r="B38" s="150" t="s">
        <v>138</v>
      </c>
    </row>
    <row r="39" spans="1:2">
      <c r="B39" s="147" t="s">
        <v>139</v>
      </c>
    </row>
    <row r="40" spans="1:2">
      <c r="B40" s="147" t="s">
        <v>140</v>
      </c>
    </row>
    <row r="41" spans="1:2">
      <c r="B41" s="147" t="s">
        <v>141</v>
      </c>
    </row>
    <row r="42" spans="1:2">
      <c r="B42" s="147" t="s">
        <v>142</v>
      </c>
    </row>
    <row r="43" spans="1:2" ht="29">
      <c r="B43" s="150" t="s">
        <v>143</v>
      </c>
    </row>
    <row r="44" spans="1:2" ht="43.5">
      <c r="B44" s="150" t="s">
        <v>144</v>
      </c>
    </row>
    <row r="45" spans="1:2">
      <c r="B45" s="149"/>
    </row>
    <row r="46" spans="1:2" ht="18.5">
      <c r="B46" s="152" t="s">
        <v>157</v>
      </c>
    </row>
    <row r="47" spans="1:2" ht="29">
      <c r="A47" s="141"/>
      <c r="B47" s="114" t="s">
        <v>183</v>
      </c>
    </row>
    <row r="48" spans="1:2" ht="43.5">
      <c r="A48" s="141"/>
      <c r="B48" s="114" t="s">
        <v>222</v>
      </c>
    </row>
    <row r="49" spans="1:2">
      <c r="A49" s="141"/>
      <c r="B49" s="377" t="s">
        <v>223</v>
      </c>
    </row>
    <row r="50" spans="1:2" ht="29">
      <c r="A50" s="184"/>
      <c r="B50" s="185" t="s">
        <v>51</v>
      </c>
    </row>
    <row r="51" spans="1:2">
      <c r="A51" s="184"/>
      <c r="B51" s="186" t="s">
        <v>52</v>
      </c>
    </row>
    <row r="52" spans="1:2">
      <c r="A52" s="184"/>
      <c r="B52" s="185" t="s">
        <v>53</v>
      </c>
    </row>
    <row r="53" spans="1:2" ht="58">
      <c r="A53" s="141"/>
      <c r="B53" s="114" t="s">
        <v>184</v>
      </c>
    </row>
    <row r="54" spans="1:2" ht="29">
      <c r="A54" s="141"/>
      <c r="B54" s="114" t="s">
        <v>185</v>
      </c>
    </row>
    <row r="55" spans="1:2" ht="58">
      <c r="A55" s="141"/>
      <c r="B55" s="144" t="s">
        <v>187</v>
      </c>
    </row>
    <row r="56" spans="1:2" ht="32.5" customHeight="1">
      <c r="A56" s="141"/>
      <c r="B56" s="114" t="s">
        <v>188</v>
      </c>
    </row>
    <row r="57" spans="1:2" ht="29">
      <c r="A57" s="141"/>
      <c r="B57" s="114" t="s">
        <v>189</v>
      </c>
    </row>
    <row r="58" spans="1:2">
      <c r="A58" s="141"/>
      <c r="B58" s="114" t="s">
        <v>190</v>
      </c>
    </row>
    <row r="59" spans="1:2" ht="43.5">
      <c r="A59" s="141"/>
      <c r="B59" s="114" t="s">
        <v>191</v>
      </c>
    </row>
    <row r="60" spans="1:2" ht="43.5">
      <c r="A60" s="141"/>
      <c r="B60" s="142" t="s">
        <v>152</v>
      </c>
    </row>
    <row r="61" spans="1:2" ht="29">
      <c r="A61" s="141"/>
      <c r="B61" s="114" t="s">
        <v>192</v>
      </c>
    </row>
    <row r="62" spans="1:2" ht="58">
      <c r="A62" s="141"/>
      <c r="B62" s="114" t="s">
        <v>193</v>
      </c>
    </row>
    <row r="63" spans="1:2">
      <c r="A63" s="141"/>
      <c r="B63" s="191" t="s">
        <v>194</v>
      </c>
    </row>
    <row r="64" spans="1:2" ht="43.5">
      <c r="A64" s="141"/>
      <c r="B64" s="143" t="s">
        <v>153</v>
      </c>
    </row>
    <row r="65" spans="1:2">
      <c r="A65" s="141"/>
      <c r="B65" s="114" t="s">
        <v>195</v>
      </c>
    </row>
    <row r="66" spans="1:2" ht="43.5">
      <c r="A66" s="141"/>
      <c r="B66" s="143" t="s">
        <v>154</v>
      </c>
    </row>
    <row r="67" spans="1:2" ht="29">
      <c r="A67" s="141"/>
      <c r="B67" s="114" t="s">
        <v>196</v>
      </c>
    </row>
    <row r="68" spans="1:2" ht="29">
      <c r="A68" s="141"/>
      <c r="B68" s="143" t="s">
        <v>155</v>
      </c>
    </row>
    <row r="69" spans="1:2">
      <c r="A69" s="141"/>
      <c r="B69" s="143"/>
    </row>
    <row r="70" spans="1:2">
      <c r="B70" s="34"/>
    </row>
    <row r="71" spans="1:2" ht="18.5">
      <c r="B71" s="152" t="s">
        <v>175</v>
      </c>
    </row>
    <row r="72" spans="1:2">
      <c r="B72" s="115" t="s">
        <v>174</v>
      </c>
    </row>
    <row r="73" spans="1:2" ht="29">
      <c r="B73" s="145" t="s">
        <v>198</v>
      </c>
    </row>
    <row r="74" spans="1:2" ht="29">
      <c r="B74" s="34" t="s">
        <v>197</v>
      </c>
    </row>
    <row r="75" spans="1:2" ht="29">
      <c r="B75" s="34" t="s">
        <v>145</v>
      </c>
    </row>
    <row r="76" spans="1:2">
      <c r="B76" s="143"/>
    </row>
    <row r="77" spans="1:2">
      <c r="B77" s="114"/>
    </row>
  </sheetData>
  <sheetProtection algorithmName="SHA-512" hashValue="eULLOywAKsF4W7WNrTyIKl34F2jprv5wiet70t1Ois5s6rQQnQ3CeDBPPZIqEh71dHQhESteKVuSCjgnGOiedQ==" saltValue="BxvvVWRARJRsjDuKQrzJUw==" spinCount="100000" sheet="1" objects="1" scenarios="1"/>
  <hyperlinks>
    <hyperlink ref="B4" r:id="rId1" display="For conversion rates, refer to OANDA Currency. Converter." xr:uid="{48CC3DB0-73F1-46A6-A897-106603D22C5B}"/>
    <hyperlink ref="B50" r:id="rId2" xr:uid="{CD5D882E-A431-4365-970A-E80674AB183F}"/>
    <hyperlink ref="B51" r:id="rId3" xr:uid="{E69C8169-DE80-40FB-BDDA-C33782A72979}"/>
    <hyperlink ref="B52" r:id="rId4" display="5  Search the Dept of State site for the international M&amp;IE per diem rates. Enter the resulting value in column 3 of the Location table." xr:uid="{C4AAF286-4DFD-45EC-A13D-966A3772FA79}"/>
  </hyperlinks>
  <pageMargins left="0.7" right="0.7" top="0.75" bottom="0.75" header="0.3" footer="0.3"/>
  <pageSetup scale="29"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79169-6B90-46B2-8AD1-4A9888B70C3D}">
  <sheetPr>
    <tabColor theme="7" tint="0.79998168889431442"/>
    <pageSetUpPr fitToPage="1"/>
  </sheetPr>
  <dimension ref="A1:AD56"/>
  <sheetViews>
    <sheetView showGridLines="0" zoomScale="80" zoomScaleNormal="80" workbookViewId="0">
      <selection activeCell="B7" sqref="B7:C7"/>
    </sheetView>
  </sheetViews>
  <sheetFormatPr defaultRowHeight="14.5"/>
  <cols>
    <col min="1" max="1" width="4.36328125" customWidth="1"/>
    <col min="2" max="2" width="26.26953125" customWidth="1"/>
    <col min="3" max="3" width="26.7265625" customWidth="1"/>
    <col min="4" max="4" width="17.6328125" style="112" hidden="1" customWidth="1"/>
    <col min="5" max="5" width="16.54296875" customWidth="1"/>
    <col min="6" max="6" width="12.54296875" customWidth="1"/>
    <col min="7" max="7" width="15.26953125" customWidth="1"/>
    <col min="8" max="8" width="15.453125" customWidth="1"/>
    <col min="9" max="10" width="13.453125" customWidth="1"/>
    <col min="11" max="11" width="16.08984375" customWidth="1"/>
    <col min="12" max="12" width="15.6328125" customWidth="1"/>
    <col min="13" max="13" width="14.7265625" hidden="1" customWidth="1"/>
    <col min="14" max="14" width="16.453125" customWidth="1"/>
    <col min="15" max="15" width="4.54296875" customWidth="1"/>
    <col min="16" max="16" width="64.1796875" customWidth="1"/>
    <col min="17" max="17" width="41.26953125" hidden="1" customWidth="1"/>
    <col min="18" max="22" width="16.36328125" hidden="1" customWidth="1"/>
    <col min="23" max="30" width="16.36328125" customWidth="1"/>
  </cols>
  <sheetData>
    <row r="1" spans="1:20" s="59" customFormat="1" ht="67" customHeight="1">
      <c r="D1" s="60"/>
      <c r="L1" s="116"/>
      <c r="M1" s="116"/>
      <c r="N1" s="116"/>
    </row>
    <row r="2" spans="1:20" s="61" customFormat="1" ht="48.5" customHeight="1">
      <c r="C2" s="64"/>
      <c r="D2" s="64"/>
      <c r="E2" s="64"/>
      <c r="F2" s="64"/>
      <c r="G2" s="64"/>
      <c r="H2" s="64"/>
      <c r="I2" s="64"/>
      <c r="J2" s="64"/>
      <c r="K2" s="64"/>
      <c r="L2" s="64"/>
      <c r="M2" s="64"/>
      <c r="N2" s="64"/>
      <c r="Q2" s="62"/>
      <c r="R2" s="62"/>
      <c r="S2" s="63"/>
      <c r="T2" s="62"/>
    </row>
    <row r="3" spans="1:20" s="61" customFormat="1" ht="29" customHeight="1">
      <c r="B3" s="266" t="s">
        <v>85</v>
      </c>
      <c r="C3" s="266"/>
      <c r="D3" s="266"/>
      <c r="E3" s="266"/>
      <c r="F3" s="266"/>
      <c r="G3" s="266"/>
      <c r="H3" s="266"/>
      <c r="I3" s="266"/>
      <c r="J3" s="266"/>
      <c r="K3" s="266"/>
      <c r="L3" s="266"/>
      <c r="M3" s="266"/>
      <c r="N3" s="266"/>
      <c r="Q3" s="62"/>
      <c r="R3" s="62"/>
      <c r="S3" s="63"/>
      <c r="T3" s="62"/>
    </row>
    <row r="4" spans="1:20" s="65" customFormat="1" ht="18.5" customHeight="1">
      <c r="B4" s="291" t="s">
        <v>86</v>
      </c>
      <c r="C4" s="291"/>
      <c r="D4" s="291"/>
      <c r="E4" s="291"/>
      <c r="F4" s="291"/>
      <c r="G4" s="291"/>
      <c r="H4" s="291"/>
      <c r="I4" s="291"/>
      <c r="J4" s="291"/>
      <c r="K4" s="291"/>
      <c r="L4" s="291"/>
      <c r="M4" s="291"/>
      <c r="N4" s="291"/>
      <c r="O4" s="66"/>
      <c r="P4" s="66"/>
      <c r="Q4" s="67"/>
      <c r="R4" s="68"/>
      <c r="S4" s="69"/>
      <c r="T4" s="68"/>
    </row>
    <row r="5" spans="1:20" s="61" customFormat="1" ht="29" thickBot="1">
      <c r="B5" s="292"/>
      <c r="C5" s="292"/>
      <c r="D5" s="293"/>
      <c r="E5" s="292"/>
      <c r="F5" s="292"/>
      <c r="G5" s="292"/>
      <c r="H5" s="292"/>
      <c r="I5" s="292"/>
      <c r="J5" s="292"/>
      <c r="K5" s="292"/>
      <c r="L5" s="292"/>
      <c r="M5" s="292"/>
      <c r="N5" s="292"/>
      <c r="O5" s="66"/>
      <c r="P5" s="66"/>
      <c r="Q5" s="70" t="s">
        <v>9</v>
      </c>
      <c r="R5" s="62"/>
      <c r="S5" s="62"/>
      <c r="T5" s="62"/>
    </row>
    <row r="6" spans="1:20" s="71" customFormat="1" ht="17" customHeight="1">
      <c r="A6" s="218" t="s">
        <v>87</v>
      </c>
      <c r="B6" s="275" t="s">
        <v>88</v>
      </c>
      <c r="C6" s="276"/>
      <c r="D6" s="131"/>
      <c r="E6" s="277" t="s">
        <v>89</v>
      </c>
      <c r="F6" s="278"/>
      <c r="G6" s="279"/>
      <c r="H6" s="275" t="s">
        <v>90</v>
      </c>
      <c r="I6" s="280"/>
      <c r="J6" s="276"/>
      <c r="K6" s="281" t="s">
        <v>91</v>
      </c>
      <c r="L6" s="282"/>
      <c r="M6" s="282"/>
      <c r="N6" s="283"/>
      <c r="Q6" s="72" t="s">
        <v>10</v>
      </c>
      <c r="R6" s="72"/>
      <c r="S6" s="72"/>
      <c r="T6" s="72"/>
    </row>
    <row r="7" spans="1:20" s="73" customFormat="1" ht="30" customHeight="1">
      <c r="A7" s="219"/>
      <c r="B7" s="294"/>
      <c r="C7" s="295"/>
      <c r="D7" s="140"/>
      <c r="E7" s="284"/>
      <c r="F7" s="285"/>
      <c r="G7" s="286"/>
      <c r="H7" s="290"/>
      <c r="I7" s="285"/>
      <c r="J7" s="286"/>
      <c r="K7" s="267"/>
      <c r="L7" s="268"/>
      <c r="M7" s="268"/>
      <c r="N7" s="269"/>
      <c r="Q7" s="74" t="s">
        <v>36</v>
      </c>
      <c r="R7" s="75"/>
      <c r="S7" s="75"/>
      <c r="T7" s="75"/>
    </row>
    <row r="8" spans="1:20" s="76" customFormat="1" ht="20" customHeight="1">
      <c r="A8" s="219"/>
      <c r="B8" s="275" t="s">
        <v>177</v>
      </c>
      <c r="C8" s="280"/>
      <c r="D8" s="280"/>
      <c r="E8" s="276"/>
      <c r="F8" s="275" t="s">
        <v>92</v>
      </c>
      <c r="G8" s="276"/>
      <c r="H8" s="172" t="s">
        <v>93</v>
      </c>
      <c r="I8" s="277" t="s">
        <v>94</v>
      </c>
      <c r="J8" s="279"/>
      <c r="K8" s="172" t="s">
        <v>95</v>
      </c>
      <c r="L8" s="270" t="s">
        <v>96</v>
      </c>
      <c r="M8" s="271"/>
      <c r="N8" s="272"/>
      <c r="O8" s="77"/>
      <c r="P8" s="77"/>
      <c r="Q8" s="78"/>
      <c r="R8" s="78"/>
      <c r="S8" s="79"/>
      <c r="T8" s="79"/>
    </row>
    <row r="9" spans="1:20" s="73" customFormat="1" ht="32.5" customHeight="1">
      <c r="A9" s="219"/>
      <c r="B9" s="290"/>
      <c r="C9" s="285"/>
      <c r="D9" s="285"/>
      <c r="E9" s="286"/>
      <c r="F9" s="287"/>
      <c r="G9" s="289"/>
      <c r="H9" s="173"/>
      <c r="I9" s="273"/>
      <c r="J9" s="274"/>
      <c r="K9" s="174"/>
      <c r="L9" s="267"/>
      <c r="M9" s="268"/>
      <c r="N9" s="269"/>
      <c r="O9" s="80"/>
      <c r="P9" s="80"/>
      <c r="Q9" s="81">
        <v>0</v>
      </c>
      <c r="R9" s="80"/>
    </row>
    <row r="10" spans="1:20" s="76" customFormat="1" ht="18.5">
      <c r="A10" s="219"/>
      <c r="B10" s="275" t="s">
        <v>97</v>
      </c>
      <c r="C10" s="280"/>
      <c r="D10" s="280"/>
      <c r="E10" s="276"/>
      <c r="F10" s="275" t="s">
        <v>98</v>
      </c>
      <c r="G10" s="280"/>
      <c r="H10" s="280"/>
      <c r="I10" s="280"/>
      <c r="J10" s="280"/>
      <c r="K10" s="280"/>
      <c r="L10" s="280"/>
      <c r="M10" s="280"/>
      <c r="N10" s="276"/>
      <c r="Q10" s="82">
        <v>1</v>
      </c>
    </row>
    <row r="11" spans="1:20" s="73" customFormat="1" ht="29.5" customHeight="1">
      <c r="A11" s="219"/>
      <c r="B11" s="290"/>
      <c r="C11" s="285"/>
      <c r="D11" s="285"/>
      <c r="E11" s="286"/>
      <c r="F11" s="290"/>
      <c r="G11" s="285"/>
      <c r="H11" s="285"/>
      <c r="I11" s="285"/>
      <c r="J11" s="285"/>
      <c r="K11" s="285"/>
      <c r="L11" s="285"/>
      <c r="M11" s="285"/>
      <c r="N11" s="286"/>
      <c r="Q11" s="83"/>
    </row>
    <row r="12" spans="1:20" s="84" customFormat="1" ht="14.5" customHeight="1">
      <c r="A12" s="219"/>
      <c r="B12" s="182" t="s">
        <v>176</v>
      </c>
      <c r="C12" s="316" t="s">
        <v>206</v>
      </c>
      <c r="D12" s="317"/>
      <c r="E12" s="317"/>
      <c r="F12" s="318"/>
      <c r="G12" s="296" t="s">
        <v>100</v>
      </c>
      <c r="H12" s="297"/>
      <c r="I12" s="297"/>
      <c r="J12" s="297"/>
      <c r="K12" s="298"/>
      <c r="L12" s="296" t="s">
        <v>101</v>
      </c>
      <c r="M12" s="297"/>
      <c r="N12" s="298"/>
    </row>
    <row r="13" spans="1:20" s="85" customFormat="1" ht="26">
      <c r="A13" s="219"/>
      <c r="B13" s="183"/>
      <c r="C13" s="267"/>
      <c r="D13" s="268"/>
      <c r="E13" s="268"/>
      <c r="F13" s="269"/>
      <c r="G13" s="287"/>
      <c r="H13" s="288"/>
      <c r="I13" s="288"/>
      <c r="J13" s="288"/>
      <c r="K13" s="289"/>
      <c r="L13" s="287"/>
      <c r="M13" s="288"/>
      <c r="N13" s="289"/>
    </row>
    <row r="14" spans="1:20" s="125" customFormat="1" ht="15" customHeight="1" thickBot="1">
      <c r="A14" s="220"/>
      <c r="B14" s="202" t="s">
        <v>208</v>
      </c>
      <c r="C14" s="299" t="s">
        <v>207</v>
      </c>
      <c r="D14" s="299"/>
      <c r="E14" s="299"/>
      <c r="F14" s="299"/>
      <c r="G14" s="198"/>
      <c r="H14" s="198"/>
      <c r="I14" s="198"/>
      <c r="J14" s="198"/>
      <c r="K14" s="198"/>
      <c r="L14" s="198"/>
      <c r="M14" s="198"/>
      <c r="N14" s="199"/>
    </row>
    <row r="15" spans="1:20" s="86" customFormat="1" ht="28.5" customHeight="1">
      <c r="A15" s="300" t="s">
        <v>99</v>
      </c>
      <c r="B15" s="227" t="s">
        <v>147</v>
      </c>
      <c r="C15" s="227"/>
      <c r="D15" s="227"/>
      <c r="E15" s="228"/>
      <c r="F15" s="175">
        <f>'Travel Claim Worksheet'!L15</f>
        <v>0</v>
      </c>
      <c r="G15" s="175">
        <f>'Travel Claim Worksheet'!M15</f>
        <v>0</v>
      </c>
      <c r="H15" s="175">
        <f>'Travel Claim Worksheet'!N15</f>
        <v>0</v>
      </c>
      <c r="I15" s="175">
        <f>ROUND('Travel Claim Worksheet'!O15,2)</f>
        <v>0</v>
      </c>
      <c r="J15" s="175">
        <f>'Travel Claim Worksheet'!P15</f>
        <v>0</v>
      </c>
      <c r="K15" s="175">
        <f>'Travel Claim Worksheet'!Q15</f>
        <v>0</v>
      </c>
      <c r="L15" s="175">
        <f>'Travel Claim Worksheet'!R15</f>
        <v>0</v>
      </c>
      <c r="M15" s="87"/>
      <c r="N15" s="88"/>
    </row>
    <row r="16" spans="1:20" s="86" customFormat="1" ht="44" customHeight="1" thickBot="1">
      <c r="A16" s="301"/>
      <c r="B16" s="227" t="s">
        <v>215</v>
      </c>
      <c r="C16" s="227"/>
      <c r="D16" s="227"/>
      <c r="E16" s="228"/>
      <c r="F16" s="139" t="s">
        <v>28</v>
      </c>
      <c r="G16" s="139" t="s">
        <v>40</v>
      </c>
      <c r="H16" s="139" t="s">
        <v>41</v>
      </c>
      <c r="I16" s="139" t="s">
        <v>148</v>
      </c>
      <c r="J16" s="139" t="s">
        <v>38</v>
      </c>
      <c r="K16" s="139" t="s">
        <v>44</v>
      </c>
      <c r="L16" s="139" t="s">
        <v>42</v>
      </c>
      <c r="M16" s="87"/>
      <c r="N16" s="88"/>
    </row>
    <row r="17" spans="1:23" ht="29" customHeight="1" thickBot="1">
      <c r="A17" s="302"/>
      <c r="B17" s="225" t="s">
        <v>103</v>
      </c>
      <c r="C17" s="225"/>
      <c r="D17" s="225"/>
      <c r="E17" s="225"/>
      <c r="F17" s="225"/>
      <c r="G17" s="225"/>
      <c r="H17" s="225"/>
      <c r="I17" s="225"/>
      <c r="J17" s="226"/>
      <c r="K17" s="226"/>
      <c r="L17" s="226"/>
      <c r="M17" s="117"/>
      <c r="N17" s="136">
        <f>SUM(F15:L15)</f>
        <v>0</v>
      </c>
    </row>
    <row r="18" spans="1:23" ht="38" customHeight="1" thickBot="1">
      <c r="A18" s="229" t="s">
        <v>102</v>
      </c>
      <c r="B18" s="259" t="s">
        <v>105</v>
      </c>
      <c r="C18" s="260"/>
      <c r="D18" s="260"/>
      <c r="E18" s="260"/>
      <c r="F18" s="260"/>
      <c r="G18" s="260"/>
      <c r="H18" s="260"/>
      <c r="I18" s="260"/>
      <c r="J18" s="256" t="s">
        <v>106</v>
      </c>
      <c r="K18" s="256"/>
      <c r="L18" s="256"/>
      <c r="M18" s="118"/>
      <c r="N18" s="137"/>
    </row>
    <row r="19" spans="1:23" ht="40.5" customHeight="1" thickBot="1">
      <c r="A19" s="230"/>
      <c r="B19" s="257"/>
      <c r="C19" s="258"/>
      <c r="D19" s="258"/>
      <c r="E19" s="258"/>
      <c r="F19" s="258"/>
      <c r="G19" s="258"/>
      <c r="H19" s="258"/>
      <c r="I19" s="258"/>
      <c r="J19" s="252" t="s">
        <v>150</v>
      </c>
      <c r="K19" s="252"/>
      <c r="L19" s="252"/>
      <c r="M19" s="127"/>
      <c r="N19" s="138">
        <f>SUM(N17-N18)</f>
        <v>0</v>
      </c>
      <c r="P19" s="89"/>
    </row>
    <row r="20" spans="1:23" ht="15.5">
      <c r="A20" s="230"/>
      <c r="B20" s="257"/>
      <c r="C20" s="258"/>
      <c r="D20" s="258"/>
      <c r="E20" s="258"/>
      <c r="F20" s="258"/>
      <c r="G20" s="258"/>
      <c r="H20" s="258"/>
      <c r="I20" s="258"/>
      <c r="J20" s="306" t="s">
        <v>107</v>
      </c>
      <c r="K20" s="307"/>
      <c r="L20" s="307"/>
      <c r="M20" s="308"/>
      <c r="N20" s="309"/>
    </row>
    <row r="21" spans="1:23" ht="31">
      <c r="A21" s="230"/>
      <c r="B21" s="257"/>
      <c r="C21" s="258"/>
      <c r="D21" s="258"/>
      <c r="E21" s="258"/>
      <c r="F21" s="258"/>
      <c r="G21" s="258"/>
      <c r="H21" s="258"/>
      <c r="I21" s="258"/>
      <c r="J21" s="128" t="s">
        <v>108</v>
      </c>
      <c r="K21" s="310"/>
      <c r="L21" s="311"/>
      <c r="M21" s="311"/>
      <c r="N21" s="312"/>
    </row>
    <row r="22" spans="1:23" ht="31.5" thickBot="1">
      <c r="A22" s="230"/>
      <c r="B22" s="257"/>
      <c r="C22" s="258"/>
      <c r="D22" s="258"/>
      <c r="E22" s="258"/>
      <c r="F22" s="258"/>
      <c r="G22" s="258"/>
      <c r="H22" s="258"/>
      <c r="I22" s="258"/>
      <c r="J22" s="129" t="s">
        <v>109</v>
      </c>
      <c r="K22" s="313"/>
      <c r="L22" s="314"/>
      <c r="M22" s="314"/>
      <c r="N22" s="315"/>
    </row>
    <row r="23" spans="1:23" ht="70.5" customHeight="1" thickBot="1">
      <c r="A23" s="231"/>
      <c r="B23" s="253" t="s">
        <v>149</v>
      </c>
      <c r="C23" s="254"/>
      <c r="D23" s="254"/>
      <c r="E23" s="254"/>
      <c r="F23" s="254"/>
      <c r="G23" s="254"/>
      <c r="H23" s="254"/>
      <c r="I23" s="254"/>
      <c r="J23" s="254"/>
      <c r="K23" s="254"/>
      <c r="L23" s="254"/>
      <c r="M23" s="254"/>
      <c r="N23" s="255"/>
      <c r="O23" s="90"/>
    </row>
    <row r="24" spans="1:23" s="92" customFormat="1" ht="38.5" customHeight="1">
      <c r="A24" s="232" t="s">
        <v>128</v>
      </c>
      <c r="B24" s="242" t="s">
        <v>211</v>
      </c>
      <c r="C24" s="242"/>
      <c r="D24" s="242"/>
      <c r="E24" s="242"/>
      <c r="F24" s="242"/>
      <c r="G24" s="242"/>
      <c r="H24" s="242"/>
      <c r="I24" s="242"/>
      <c r="J24" s="242"/>
      <c r="K24" s="242"/>
      <c r="L24" s="242"/>
      <c r="M24" s="242"/>
      <c r="N24" s="242"/>
      <c r="O24" s="91"/>
    </row>
    <row r="25" spans="1:23" s="96" customFormat="1" ht="16" customHeight="1">
      <c r="A25" s="233"/>
      <c r="B25" s="93" t="s">
        <v>111</v>
      </c>
      <c r="C25" s="95" t="s">
        <v>112</v>
      </c>
      <c r="D25" s="94"/>
      <c r="E25" s="95" t="s">
        <v>113</v>
      </c>
      <c r="F25" s="95" t="s">
        <v>114</v>
      </c>
      <c r="G25" s="95" t="s">
        <v>115</v>
      </c>
      <c r="H25" s="95" t="s">
        <v>116</v>
      </c>
      <c r="I25" s="322" t="s">
        <v>117</v>
      </c>
      <c r="J25" s="323"/>
      <c r="K25" s="324"/>
      <c r="L25" s="330" t="s">
        <v>118</v>
      </c>
      <c r="M25" s="331"/>
      <c r="N25" s="332"/>
    </row>
    <row r="26" spans="1:23" s="97" customFormat="1" ht="22.5" customHeight="1">
      <c r="A26" s="233"/>
      <c r="B26" s="133"/>
      <c r="C26" s="133"/>
      <c r="D26" s="134"/>
      <c r="E26" s="133"/>
      <c r="F26" s="133"/>
      <c r="G26" s="135"/>
      <c r="H26" s="135"/>
      <c r="I26" s="325"/>
      <c r="J26" s="326"/>
      <c r="K26" s="327"/>
      <c r="L26" s="303"/>
      <c r="M26" s="304"/>
      <c r="N26" s="305"/>
    </row>
    <row r="27" spans="1:23" s="97" customFormat="1" ht="22.5" customHeight="1">
      <c r="A27" s="233"/>
      <c r="B27" s="133"/>
      <c r="C27" s="133"/>
      <c r="D27" s="134"/>
      <c r="E27" s="133"/>
      <c r="F27" s="133"/>
      <c r="G27" s="135"/>
      <c r="H27" s="135"/>
      <c r="I27" s="325"/>
      <c r="J27" s="326"/>
      <c r="K27" s="327"/>
      <c r="L27" s="303"/>
      <c r="M27" s="304"/>
      <c r="N27" s="305"/>
    </row>
    <row r="28" spans="1:23" s="97" customFormat="1" ht="22.5" customHeight="1">
      <c r="A28" s="233"/>
      <c r="B28" s="133" t="s">
        <v>119</v>
      </c>
      <c r="C28" s="133"/>
      <c r="D28" s="134"/>
      <c r="E28" s="133"/>
      <c r="F28" s="133"/>
      <c r="G28" s="135"/>
      <c r="H28" s="135"/>
      <c r="I28" s="325"/>
      <c r="J28" s="326"/>
      <c r="K28" s="327"/>
      <c r="L28" s="303"/>
      <c r="M28" s="304"/>
      <c r="N28" s="305"/>
    </row>
    <row r="29" spans="1:23" s="97" customFormat="1" ht="22.5" customHeight="1">
      <c r="A29" s="233"/>
      <c r="B29" s="133" t="s">
        <v>119</v>
      </c>
      <c r="C29" s="133"/>
      <c r="D29" s="134"/>
      <c r="E29" s="133"/>
      <c r="F29" s="133"/>
      <c r="G29" s="135"/>
      <c r="H29" s="135"/>
      <c r="I29" s="325"/>
      <c r="J29" s="326"/>
      <c r="K29" s="327"/>
      <c r="L29" s="303"/>
      <c r="M29" s="304"/>
      <c r="N29" s="305"/>
    </row>
    <row r="30" spans="1:23" s="97" customFormat="1" ht="22.5" customHeight="1">
      <c r="A30" s="233"/>
      <c r="B30" s="133" t="s">
        <v>119</v>
      </c>
      <c r="C30" s="133"/>
      <c r="D30" s="134"/>
      <c r="E30" s="133"/>
      <c r="F30" s="133"/>
      <c r="G30" s="135"/>
      <c r="H30" s="135"/>
      <c r="I30" s="325"/>
      <c r="J30" s="326"/>
      <c r="K30" s="327"/>
      <c r="L30" s="303"/>
      <c r="M30" s="304"/>
      <c r="N30" s="305"/>
    </row>
    <row r="31" spans="1:23" s="97" customFormat="1" ht="22.5" customHeight="1">
      <c r="A31" s="233"/>
      <c r="B31" s="133" t="s">
        <v>119</v>
      </c>
      <c r="C31" s="133"/>
      <c r="D31" s="134"/>
      <c r="E31" s="133"/>
      <c r="F31" s="133"/>
      <c r="G31" s="135"/>
      <c r="H31" s="135"/>
      <c r="I31" s="325"/>
      <c r="J31" s="326"/>
      <c r="K31" s="327"/>
      <c r="L31" s="303"/>
      <c r="M31" s="304"/>
      <c r="N31" s="305"/>
      <c r="P31" s="98"/>
      <c r="Q31" s="98"/>
      <c r="R31" s="98"/>
      <c r="S31" s="98"/>
      <c r="T31" s="98"/>
      <c r="U31" s="98"/>
      <c r="V31" s="98"/>
    </row>
    <row r="32" spans="1:23" s="97" customFormat="1" ht="22.5" customHeight="1">
      <c r="A32" s="233"/>
      <c r="B32" s="133" t="s">
        <v>119</v>
      </c>
      <c r="C32" s="133"/>
      <c r="D32" s="134"/>
      <c r="E32" s="133"/>
      <c r="F32" s="133"/>
      <c r="G32" s="135"/>
      <c r="H32" s="135"/>
      <c r="I32" s="325"/>
      <c r="J32" s="326"/>
      <c r="K32" s="327"/>
      <c r="L32" s="303"/>
      <c r="M32" s="304"/>
      <c r="N32" s="305"/>
      <c r="O32" s="99"/>
      <c r="P32" s="99"/>
      <c r="Q32" s="99"/>
      <c r="R32" s="99"/>
      <c r="S32" s="99"/>
      <c r="T32" s="99"/>
      <c r="U32" s="99"/>
      <c r="V32" s="99"/>
      <c r="W32" s="99"/>
    </row>
    <row r="33" spans="1:30" s="97" customFormat="1" ht="34" customHeight="1" thickBot="1">
      <c r="A33" s="233"/>
      <c r="B33" s="319" t="s">
        <v>212</v>
      </c>
      <c r="C33" s="319"/>
      <c r="D33" s="319"/>
      <c r="E33" s="319"/>
      <c r="F33" s="319"/>
      <c r="G33" s="319"/>
      <c r="H33" s="319"/>
      <c r="I33" s="319"/>
      <c r="J33" s="319"/>
      <c r="K33" s="319"/>
      <c r="L33" s="320">
        <f>SUM(L26:L32)</f>
        <v>0</v>
      </c>
      <c r="M33" s="320"/>
      <c r="N33" s="321"/>
      <c r="O33" s="99"/>
      <c r="P33" s="99"/>
      <c r="Q33" s="99"/>
      <c r="R33" s="99"/>
      <c r="S33" s="99"/>
      <c r="T33" s="99"/>
      <c r="U33" s="99"/>
      <c r="V33" s="99"/>
      <c r="W33" s="99"/>
    </row>
    <row r="34" spans="1:30" s="97" customFormat="1" ht="22.5" customHeight="1" thickBot="1">
      <c r="A34" s="233"/>
      <c r="B34" s="176" t="str">
        <f>IF(N18&gt;0,B26,"")</f>
        <v/>
      </c>
      <c r="C34" s="177" t="str">
        <f>IF(N18&gt;0,107800,"")</f>
        <v/>
      </c>
      <c r="D34" s="178"/>
      <c r="E34" s="239" t="str">
        <f>IF(N18&gt;0,"See original RAT Line 1","")</f>
        <v/>
      </c>
      <c r="F34" s="240"/>
      <c r="G34" s="240"/>
      <c r="H34" s="240"/>
      <c r="I34" s="240"/>
      <c r="J34" s="240"/>
      <c r="K34" s="241"/>
      <c r="L34" s="179" t="str">
        <f>IF(N18&gt;0,-N18,"")</f>
        <v/>
      </c>
      <c r="M34" s="180"/>
      <c r="N34" s="181"/>
      <c r="O34" s="99"/>
      <c r="P34" s="197" t="s">
        <v>120</v>
      </c>
      <c r="Q34" s="100"/>
      <c r="R34" s="100"/>
      <c r="S34" s="100"/>
      <c r="T34" s="100"/>
      <c r="U34" s="100"/>
      <c r="V34" s="100"/>
      <c r="W34" s="100"/>
      <c r="X34" s="100"/>
      <c r="Y34" s="100"/>
      <c r="Z34" s="100"/>
      <c r="AA34" s="100"/>
      <c r="AB34" s="100"/>
      <c r="AC34" s="100"/>
      <c r="AD34" s="100"/>
    </row>
    <row r="35" spans="1:30" s="97" customFormat="1" ht="22.5" customHeight="1" thickBot="1">
      <c r="A35" s="234"/>
      <c r="B35" s="176" t="str">
        <f>IF(N19&lt;0,B34,"")</f>
        <v/>
      </c>
      <c r="C35" s="177" t="str">
        <f>IF(N19&lt;0,107801,"")</f>
        <v/>
      </c>
      <c r="D35" s="178"/>
      <c r="E35" s="239" t="str">
        <f>IF(N19&lt;0,"See original RAT Line 1","")</f>
        <v/>
      </c>
      <c r="F35" s="240"/>
      <c r="G35" s="240"/>
      <c r="H35" s="240"/>
      <c r="I35" s="240"/>
      <c r="J35" s="240"/>
      <c r="K35" s="241"/>
      <c r="L35" s="179" t="str">
        <f>IF(N19&lt;0,-N19,"")</f>
        <v/>
      </c>
      <c r="M35" s="180"/>
      <c r="N35" s="181"/>
      <c r="O35" s="99"/>
      <c r="P35" s="119"/>
      <c r="Q35" s="100"/>
      <c r="R35" s="100"/>
      <c r="S35" s="100"/>
      <c r="T35" s="100"/>
      <c r="U35" s="100"/>
      <c r="V35" s="100"/>
      <c r="W35" s="100"/>
      <c r="X35" s="100"/>
      <c r="Y35" s="100"/>
      <c r="Z35" s="100"/>
      <c r="AA35" s="100"/>
      <c r="AB35" s="100"/>
      <c r="AC35" s="100"/>
      <c r="AD35" s="100"/>
    </row>
    <row r="36" spans="1:30" ht="9.5" customHeight="1">
      <c r="A36" s="232" t="s">
        <v>104</v>
      </c>
      <c r="B36" s="235" t="s">
        <v>203</v>
      </c>
      <c r="C36" s="235"/>
      <c r="D36" s="235"/>
      <c r="E36" s="235"/>
      <c r="F36" s="235"/>
      <c r="G36" s="235"/>
      <c r="H36" s="235"/>
      <c r="I36" s="235"/>
      <c r="J36" s="235"/>
      <c r="K36" s="235"/>
      <c r="L36" s="235"/>
      <c r="M36" s="235"/>
      <c r="N36" s="236"/>
      <c r="R36" s="101"/>
      <c r="S36" s="101"/>
      <c r="T36" s="101"/>
      <c r="U36" s="101"/>
      <c r="V36" s="101"/>
      <c r="W36" s="101"/>
      <c r="X36" s="101"/>
      <c r="Y36" s="101"/>
      <c r="Z36" s="101"/>
      <c r="AA36" s="101"/>
    </row>
    <row r="37" spans="1:30" s="103" customFormat="1" ht="22" customHeight="1" thickBot="1">
      <c r="A37" s="233"/>
      <c r="B37" s="237"/>
      <c r="C37" s="237"/>
      <c r="D37" s="237"/>
      <c r="E37" s="237"/>
      <c r="F37" s="237"/>
      <c r="G37" s="237"/>
      <c r="H37" s="237"/>
      <c r="I37" s="237"/>
      <c r="J37" s="237"/>
      <c r="K37" s="237"/>
      <c r="L37" s="237"/>
      <c r="M37" s="237"/>
      <c r="N37" s="238"/>
      <c r="O37" s="102"/>
      <c r="P37" s="102"/>
    </row>
    <row r="38" spans="1:30" s="105" customFormat="1" ht="22" customHeight="1">
      <c r="A38" s="233"/>
      <c r="B38" s="120" t="s">
        <v>121</v>
      </c>
      <c r="C38" s="121" t="s">
        <v>122</v>
      </c>
      <c r="D38" s="122"/>
      <c r="E38" s="333" t="s">
        <v>123</v>
      </c>
      <c r="F38" s="334"/>
      <c r="G38" s="123" t="s">
        <v>124</v>
      </c>
      <c r="H38" s="124"/>
      <c r="I38" s="124"/>
      <c r="J38" s="124"/>
      <c r="K38" s="124"/>
      <c r="L38" s="336" t="s">
        <v>34</v>
      </c>
      <c r="M38" s="337"/>
      <c r="N38" s="338"/>
      <c r="O38" s="104"/>
      <c r="P38" s="104"/>
    </row>
    <row r="39" spans="1:30" s="207" customFormat="1" ht="18.5">
      <c r="A39" s="233"/>
      <c r="B39" s="204"/>
      <c r="C39" s="204"/>
      <c r="D39" s="205"/>
      <c r="E39" s="328"/>
      <c r="F39" s="329"/>
      <c r="G39" s="328"/>
      <c r="H39" s="335"/>
      <c r="I39" s="335"/>
      <c r="J39" s="335"/>
      <c r="K39" s="329"/>
      <c r="L39" s="339"/>
      <c r="M39" s="340"/>
      <c r="N39" s="341"/>
      <c r="O39" s="206"/>
      <c r="P39" s="206"/>
    </row>
    <row r="40" spans="1:30" s="207" customFormat="1" ht="18.5">
      <c r="A40" s="233"/>
      <c r="B40" s="204"/>
      <c r="C40" s="204"/>
      <c r="D40" s="205"/>
      <c r="E40" s="328"/>
      <c r="F40" s="329"/>
      <c r="G40" s="328"/>
      <c r="H40" s="335"/>
      <c r="I40" s="335"/>
      <c r="J40" s="335"/>
      <c r="K40" s="329"/>
      <c r="L40" s="339"/>
      <c r="M40" s="340"/>
      <c r="N40" s="341"/>
      <c r="O40" s="206"/>
      <c r="P40" s="206"/>
    </row>
    <row r="41" spans="1:30" s="207" customFormat="1" ht="18.5">
      <c r="A41" s="233"/>
      <c r="B41" s="204"/>
      <c r="C41" s="204"/>
      <c r="D41" s="205"/>
      <c r="E41" s="328"/>
      <c r="F41" s="329"/>
      <c r="G41" s="328"/>
      <c r="H41" s="335"/>
      <c r="I41" s="335"/>
      <c r="J41" s="335"/>
      <c r="K41" s="329"/>
      <c r="L41" s="339"/>
      <c r="M41" s="340"/>
      <c r="N41" s="341"/>
      <c r="O41" s="206"/>
      <c r="P41" s="206"/>
    </row>
    <row r="42" spans="1:30" s="207" customFormat="1" ht="18.5">
      <c r="A42" s="233"/>
      <c r="B42" s="204"/>
      <c r="C42" s="204"/>
      <c r="D42" s="205"/>
      <c r="E42" s="328"/>
      <c r="F42" s="329"/>
      <c r="G42" s="328"/>
      <c r="H42" s="335"/>
      <c r="I42" s="335"/>
      <c r="J42" s="335"/>
      <c r="K42" s="329"/>
      <c r="L42" s="339"/>
      <c r="M42" s="340"/>
      <c r="N42" s="341"/>
      <c r="O42" s="206"/>
      <c r="P42" s="206"/>
    </row>
    <row r="43" spans="1:30" s="207" customFormat="1" ht="18.5">
      <c r="A43" s="233"/>
      <c r="B43" s="204"/>
      <c r="C43" s="204"/>
      <c r="D43" s="205"/>
      <c r="E43" s="328"/>
      <c r="F43" s="329"/>
      <c r="G43" s="328"/>
      <c r="H43" s="335"/>
      <c r="I43" s="335"/>
      <c r="J43" s="335"/>
      <c r="K43" s="329"/>
      <c r="L43" s="339"/>
      <c r="M43" s="340"/>
      <c r="N43" s="341"/>
      <c r="O43" s="206"/>
      <c r="P43" s="206"/>
    </row>
    <row r="44" spans="1:30" s="207" customFormat="1" ht="18.5">
      <c r="A44" s="233"/>
      <c r="B44" s="204"/>
      <c r="C44" s="204"/>
      <c r="D44" s="205"/>
      <c r="E44" s="328"/>
      <c r="F44" s="329"/>
      <c r="G44" s="328"/>
      <c r="H44" s="335"/>
      <c r="I44" s="335"/>
      <c r="J44" s="335"/>
      <c r="K44" s="329"/>
      <c r="L44" s="339"/>
      <c r="M44" s="340"/>
      <c r="N44" s="341"/>
      <c r="O44" s="206"/>
      <c r="P44" s="206"/>
    </row>
    <row r="45" spans="1:30" s="207" customFormat="1" ht="18.5">
      <c r="A45" s="233"/>
      <c r="B45" s="204"/>
      <c r="C45" s="204"/>
      <c r="D45" s="205"/>
      <c r="E45" s="328"/>
      <c r="F45" s="329"/>
      <c r="G45" s="328"/>
      <c r="H45" s="335"/>
      <c r="I45" s="335"/>
      <c r="J45" s="335"/>
      <c r="K45" s="329"/>
      <c r="L45" s="339"/>
      <c r="M45" s="340"/>
      <c r="N45" s="341"/>
      <c r="O45" s="206"/>
      <c r="P45" s="206"/>
    </row>
    <row r="46" spans="1:30" s="207" customFormat="1" ht="18.5">
      <c r="A46" s="233"/>
      <c r="B46" s="204"/>
      <c r="C46" s="204"/>
      <c r="D46" s="205"/>
      <c r="E46" s="328"/>
      <c r="F46" s="329"/>
      <c r="G46" s="328"/>
      <c r="H46" s="335"/>
      <c r="I46" s="335"/>
      <c r="J46" s="335"/>
      <c r="K46" s="329"/>
      <c r="L46" s="339"/>
      <c r="M46" s="340"/>
      <c r="N46" s="341"/>
      <c r="O46" s="206"/>
      <c r="P46" s="206"/>
    </row>
    <row r="47" spans="1:30" s="207" customFormat="1" ht="18.5">
      <c r="A47" s="233"/>
      <c r="B47" s="204"/>
      <c r="C47" s="204"/>
      <c r="D47" s="205"/>
      <c r="E47" s="328"/>
      <c r="F47" s="329"/>
      <c r="G47" s="328"/>
      <c r="H47" s="335"/>
      <c r="I47" s="335"/>
      <c r="J47" s="335"/>
      <c r="K47" s="329"/>
      <c r="L47" s="339"/>
      <c r="M47" s="340"/>
      <c r="N47" s="341"/>
      <c r="O47" s="206"/>
      <c r="P47" s="206"/>
    </row>
    <row r="48" spans="1:30" s="207" customFormat="1" ht="18.5">
      <c r="A48" s="233"/>
      <c r="B48" s="204"/>
      <c r="C48" s="204"/>
      <c r="D48" s="205"/>
      <c r="E48" s="328"/>
      <c r="F48" s="329"/>
      <c r="G48" s="328"/>
      <c r="H48" s="335"/>
      <c r="I48" s="335"/>
      <c r="J48" s="335"/>
      <c r="K48" s="329"/>
      <c r="L48" s="339"/>
      <c r="M48" s="340"/>
      <c r="N48" s="341"/>
      <c r="O48" s="206"/>
      <c r="P48" s="206"/>
    </row>
    <row r="49" spans="1:29" s="207" customFormat="1" ht="18.5">
      <c r="A49" s="233"/>
      <c r="B49" s="204"/>
      <c r="C49" s="204"/>
      <c r="D49" s="205"/>
      <c r="E49" s="328"/>
      <c r="F49" s="329"/>
      <c r="G49" s="328"/>
      <c r="H49" s="335"/>
      <c r="I49" s="335"/>
      <c r="J49" s="335"/>
      <c r="K49" s="329"/>
      <c r="L49" s="339"/>
      <c r="M49" s="340"/>
      <c r="N49" s="341"/>
      <c r="O49" s="206"/>
      <c r="P49" s="206"/>
    </row>
    <row r="50" spans="1:29" s="207" customFormat="1" ht="18.5">
      <c r="A50" s="233"/>
      <c r="B50" s="204"/>
      <c r="C50" s="204"/>
      <c r="D50" s="205"/>
      <c r="E50" s="328"/>
      <c r="F50" s="329"/>
      <c r="G50" s="328"/>
      <c r="H50" s="335"/>
      <c r="I50" s="335"/>
      <c r="J50" s="335"/>
      <c r="K50" s="329"/>
      <c r="L50" s="339"/>
      <c r="M50" s="340"/>
      <c r="N50" s="341"/>
      <c r="O50" s="206"/>
      <c r="P50" s="206"/>
    </row>
    <row r="51" spans="1:29" s="107" customFormat="1" ht="26.5" thickBot="1">
      <c r="A51" s="234"/>
      <c r="B51" s="250" t="s">
        <v>125</v>
      </c>
      <c r="C51" s="250"/>
      <c r="D51" s="250"/>
      <c r="E51" s="250"/>
      <c r="F51" s="250"/>
      <c r="G51" s="250"/>
      <c r="H51" s="250"/>
      <c r="I51" s="250"/>
      <c r="J51" s="250"/>
      <c r="K51" s="251"/>
      <c r="L51" s="344">
        <f>SUM(L39:L50)</f>
        <v>0</v>
      </c>
      <c r="M51" s="345"/>
      <c r="N51" s="346"/>
      <c r="O51" s="106"/>
      <c r="P51" s="106"/>
    </row>
    <row r="52" spans="1:29" ht="21.5" customHeight="1">
      <c r="A52" s="221" t="s">
        <v>110</v>
      </c>
      <c r="B52" s="243" t="s">
        <v>126</v>
      </c>
      <c r="C52" s="244"/>
      <c r="D52" s="244"/>
      <c r="E52" s="244"/>
      <c r="F52" s="244"/>
      <c r="G52" s="244"/>
      <c r="H52" s="244"/>
      <c r="I52" s="244"/>
      <c r="J52" s="244"/>
      <c r="K52" s="244"/>
      <c r="L52" s="244"/>
      <c r="M52" s="244"/>
      <c r="N52" s="245"/>
      <c r="O52" s="108"/>
      <c r="P52" s="108"/>
      <c r="Q52" s="108"/>
      <c r="T52" s="109"/>
      <c r="U52" s="109"/>
      <c r="V52" s="109"/>
      <c r="W52" s="109"/>
      <c r="X52" s="109"/>
      <c r="Y52" s="109"/>
      <c r="Z52" s="109"/>
      <c r="AA52" s="109"/>
      <c r="AB52" s="109"/>
      <c r="AC52" s="101"/>
    </row>
    <row r="53" spans="1:29" ht="79" customHeight="1" thickBot="1">
      <c r="A53" s="222"/>
      <c r="B53" s="246"/>
      <c r="C53" s="247"/>
      <c r="D53" s="247"/>
      <c r="E53" s="247"/>
      <c r="F53" s="247"/>
      <c r="G53" s="248"/>
      <c r="H53" s="247"/>
      <c r="I53" s="247"/>
      <c r="J53" s="247"/>
      <c r="K53" s="247"/>
      <c r="L53" s="247"/>
      <c r="M53" s="247"/>
      <c r="N53" s="249"/>
      <c r="O53" s="108"/>
      <c r="P53" s="108"/>
      <c r="Q53" s="108"/>
      <c r="T53" s="109"/>
      <c r="U53" s="109"/>
      <c r="V53" s="109"/>
      <c r="W53" s="109"/>
      <c r="X53" s="109"/>
      <c r="Y53" s="109"/>
      <c r="Z53" s="109"/>
      <c r="AA53" s="109"/>
      <c r="AB53" s="109"/>
      <c r="AC53" s="101"/>
    </row>
    <row r="54" spans="1:29" s="110" customFormat="1" ht="34.5" customHeight="1">
      <c r="A54" s="222"/>
      <c r="B54" s="208"/>
      <c r="C54" s="263" t="s">
        <v>204</v>
      </c>
      <c r="D54" s="264"/>
      <c r="E54" s="264"/>
      <c r="F54" s="264"/>
      <c r="G54" s="210" t="s">
        <v>61</v>
      </c>
      <c r="H54" s="342" t="s">
        <v>205</v>
      </c>
      <c r="I54" s="343"/>
      <c r="J54" s="343"/>
      <c r="K54" s="343"/>
      <c r="L54" s="343"/>
      <c r="M54" s="209"/>
      <c r="N54" s="210" t="s">
        <v>61</v>
      </c>
      <c r="Q54" s="111"/>
      <c r="R54" s="111"/>
      <c r="S54" s="111"/>
      <c r="T54" s="111"/>
      <c r="U54" s="111"/>
      <c r="V54" s="111"/>
      <c r="W54" s="111"/>
      <c r="X54" s="111"/>
      <c r="Y54" s="111"/>
      <c r="Z54" s="111"/>
    </row>
    <row r="55" spans="1:29" ht="33" customHeight="1">
      <c r="A55" s="223"/>
      <c r="B55" s="203" t="s">
        <v>210</v>
      </c>
      <c r="C55" s="212"/>
      <c r="D55" s="213"/>
      <c r="E55" s="213"/>
      <c r="F55" s="214"/>
      <c r="G55" s="261"/>
      <c r="H55" s="212">
        <f>B7</f>
        <v>0</v>
      </c>
      <c r="I55" s="213"/>
      <c r="J55" s="213"/>
      <c r="K55" s="213"/>
      <c r="L55" s="214"/>
      <c r="M55" s="200"/>
      <c r="N55" s="261"/>
    </row>
    <row r="56" spans="1:29" ht="59" customHeight="1" thickBot="1">
      <c r="A56" s="224"/>
      <c r="B56" s="203" t="s">
        <v>209</v>
      </c>
      <c r="C56" s="265"/>
      <c r="D56" s="265"/>
      <c r="E56" s="265"/>
      <c r="F56" s="265"/>
      <c r="G56" s="262"/>
      <c r="H56" s="215"/>
      <c r="I56" s="216"/>
      <c r="J56" s="216"/>
      <c r="K56" s="216"/>
      <c r="L56" s="217"/>
      <c r="M56" s="201"/>
      <c r="N56" s="262"/>
    </row>
  </sheetData>
  <sheetProtection algorithmName="SHA-512" hashValue="mXTLPTiElTS1JDjRNsLPG+yq6UEH5fogrbNaVuz0LoAxJMYH+FNo97k2DgWHkPcA65arn1UyHW1XLbvStqk7Yg==" saltValue="0D/olqstEuJt5bwMnAeDNg==" spinCount="100000" sheet="1" objects="1" scenarios="1"/>
  <mergeCells count="117">
    <mergeCell ref="G50:K50"/>
    <mergeCell ref="G40:K40"/>
    <mergeCell ref="G41:K41"/>
    <mergeCell ref="G42:K42"/>
    <mergeCell ref="G43:K43"/>
    <mergeCell ref="H54:L54"/>
    <mergeCell ref="L50:N50"/>
    <mergeCell ref="E44:F44"/>
    <mergeCell ref="E48:F48"/>
    <mergeCell ref="E49:F49"/>
    <mergeCell ref="L48:N48"/>
    <mergeCell ref="L49:N49"/>
    <mergeCell ref="G47:K47"/>
    <mergeCell ref="G48:K48"/>
    <mergeCell ref="G49:K49"/>
    <mergeCell ref="L51:N51"/>
    <mergeCell ref="L38:N38"/>
    <mergeCell ref="L39:N39"/>
    <mergeCell ref="L45:N45"/>
    <mergeCell ref="L46:N46"/>
    <mergeCell ref="L47:N47"/>
    <mergeCell ref="L40:N40"/>
    <mergeCell ref="L41:N41"/>
    <mergeCell ref="L42:N42"/>
    <mergeCell ref="L43:N43"/>
    <mergeCell ref="L44:N44"/>
    <mergeCell ref="I28:K28"/>
    <mergeCell ref="I29:K29"/>
    <mergeCell ref="I30:K30"/>
    <mergeCell ref="I31:K31"/>
    <mergeCell ref="I32:K32"/>
    <mergeCell ref="E50:F50"/>
    <mergeCell ref="L25:N25"/>
    <mergeCell ref="L26:N26"/>
    <mergeCell ref="L27:N27"/>
    <mergeCell ref="L28:N28"/>
    <mergeCell ref="L29:N29"/>
    <mergeCell ref="E38:F38"/>
    <mergeCell ref="E39:F39"/>
    <mergeCell ref="E45:F45"/>
    <mergeCell ref="E46:F46"/>
    <mergeCell ref="G39:K39"/>
    <mergeCell ref="G45:K45"/>
    <mergeCell ref="G46:K46"/>
    <mergeCell ref="G44:K44"/>
    <mergeCell ref="E47:F47"/>
    <mergeCell ref="E40:F40"/>
    <mergeCell ref="E41:F41"/>
    <mergeCell ref="E42:F42"/>
    <mergeCell ref="E43:F43"/>
    <mergeCell ref="G55:G56"/>
    <mergeCell ref="L12:N12"/>
    <mergeCell ref="C14:F14"/>
    <mergeCell ref="A15:A17"/>
    <mergeCell ref="F9:G9"/>
    <mergeCell ref="B9:E9"/>
    <mergeCell ref="B10:E10"/>
    <mergeCell ref="B11:E11"/>
    <mergeCell ref="F11:N11"/>
    <mergeCell ref="L30:N30"/>
    <mergeCell ref="J20:N20"/>
    <mergeCell ref="K21:N21"/>
    <mergeCell ref="K22:N22"/>
    <mergeCell ref="G12:K12"/>
    <mergeCell ref="G13:K13"/>
    <mergeCell ref="C12:F12"/>
    <mergeCell ref="C13:F13"/>
    <mergeCell ref="B33:K33"/>
    <mergeCell ref="L31:N31"/>
    <mergeCell ref="L32:N32"/>
    <mergeCell ref="L33:N33"/>
    <mergeCell ref="I25:K25"/>
    <mergeCell ref="I26:K26"/>
    <mergeCell ref="I27:K27"/>
    <mergeCell ref="B3:N3"/>
    <mergeCell ref="B15:E15"/>
    <mergeCell ref="L9:N9"/>
    <mergeCell ref="L8:N8"/>
    <mergeCell ref="I9:J9"/>
    <mergeCell ref="B6:C6"/>
    <mergeCell ref="E6:G6"/>
    <mergeCell ref="H6:J6"/>
    <mergeCell ref="K6:N6"/>
    <mergeCell ref="E7:G7"/>
    <mergeCell ref="L13:N13"/>
    <mergeCell ref="H7:J7"/>
    <mergeCell ref="K7:N7"/>
    <mergeCell ref="B8:E8"/>
    <mergeCell ref="F8:G8"/>
    <mergeCell ref="I8:J8"/>
    <mergeCell ref="B4:N5"/>
    <mergeCell ref="B7:C7"/>
    <mergeCell ref="F10:N10"/>
    <mergeCell ref="H55:L55"/>
    <mergeCell ref="H56:L56"/>
    <mergeCell ref="A6:A14"/>
    <mergeCell ref="A52:A56"/>
    <mergeCell ref="B17:L17"/>
    <mergeCell ref="B16:E16"/>
    <mergeCell ref="A18:A23"/>
    <mergeCell ref="A36:A51"/>
    <mergeCell ref="A24:A35"/>
    <mergeCell ref="B36:N37"/>
    <mergeCell ref="E34:K34"/>
    <mergeCell ref="E35:K35"/>
    <mergeCell ref="B24:N24"/>
    <mergeCell ref="B52:N53"/>
    <mergeCell ref="B51:K51"/>
    <mergeCell ref="J19:L19"/>
    <mergeCell ref="B23:N23"/>
    <mergeCell ref="J18:L18"/>
    <mergeCell ref="B19:I22"/>
    <mergeCell ref="B18:I18"/>
    <mergeCell ref="N55:N56"/>
    <mergeCell ref="C54:F54"/>
    <mergeCell ref="C55:F55"/>
    <mergeCell ref="C56:F56"/>
  </mergeCells>
  <conditionalFormatting sqref="N19">
    <cfRule type="cellIs" dxfId="9" priority="5" operator="lessThan">
      <formula>0</formula>
    </cfRule>
  </conditionalFormatting>
  <conditionalFormatting sqref="I26">
    <cfRule type="expression" dxfId="8" priority="8">
      <formula>AND($E26&gt;50000,$E26&lt;60000)</formula>
    </cfRule>
    <cfRule type="expression" dxfId="7" priority="9">
      <formula>$E26=11002</formula>
    </cfRule>
  </conditionalFormatting>
  <conditionalFormatting sqref="L33">
    <cfRule type="cellIs" dxfId="6" priority="10" operator="notEqual">
      <formula>$N$17</formula>
    </cfRule>
  </conditionalFormatting>
  <conditionalFormatting sqref="I27:I32">
    <cfRule type="expression" dxfId="5" priority="1">
      <formula>AND($E27&gt;50000,$E27&lt;60000)</formula>
    </cfRule>
    <cfRule type="expression" dxfId="4" priority="2">
      <formula>$E27=11002</formula>
    </cfRule>
  </conditionalFormatting>
  <dataValidations xWindow="356" yWindow="1014" count="14">
    <dataValidation allowBlank="1" showErrorMessage="1" prompt="Choose Correct Business Unit:_x000a_MB075 (Corporation)_x000a_MB104 (Foundation)_x000a_MB112 (OSU)" sqref="B34:B35" xr:uid="{C75E01D4-B8BB-4177-B96D-66C625519418}"/>
    <dataValidation allowBlank="1" showErrorMessage="1" sqref="C34:C35 E34:E35" xr:uid="{7F2ADEA3-8979-43BE-BA97-9D79248D1928}"/>
    <dataValidation type="list" errorStyle="warning" showInputMessage="1" error="Entry is not valid Travel Account number. " promptTitle="Account" prompt="Select or Enter the Expense Account Number to Charge" sqref="C26:C32" xr:uid="{9937791E-59F9-40E9-841B-651747A68FD4}">
      <formula1>"606001 (Trvl-InState),606002 (Trvl-OutofState),606802 (Trvl-Foreign),606806 (Trvl-VehicleMileage),660009 (Prf Dev Reg Fees),606804 (Trvl-NonEmpl),613817 (Trvl-IC),622001 (ParticipantSupp-F&amp;A),622002 (ParticipantSupp-NoF&amp;A)"</formula1>
    </dataValidation>
    <dataValidation allowBlank="1" showInputMessage="1" showErrorMessage="1" promptTitle="Class" prompt="Select Class Code (if applicable)" sqref="H26:H32" xr:uid="{173E18D9-4DEA-40AE-A577-12322CDB2573}"/>
    <dataValidation allowBlank="1" showInputMessage="1" showErrorMessage="1" promptTitle="Program" prompt="Select Program Code (if applicable)" sqref="G26:G32" xr:uid="{CD781098-1C11-4AD7-92DA-4819544C60F1}"/>
    <dataValidation type="list" allowBlank="1" showInputMessage="1" showErrorMessage="1" promptTitle="Business Unit" prompt="Choose Correct Business Unit:_x000a_MB075 (Corporation)_x000a_MB104 (Foundation)_x000a_MB112 (OSU)" sqref="B26" xr:uid="{0D765DAF-95B0-435B-BF37-3F9E2C57C76C}">
      <formula1>"MB075,MB104,MB112"</formula1>
    </dataValidation>
    <dataValidation type="whole" errorStyle="warning" allowBlank="1" showInputMessage="1" showErrorMessage="1" promptTitle="Dept ID" prompt="Enter Department ID number to charge." sqref="F26:F32" xr:uid="{21E87E6D-E42A-44EA-9AD1-B7ED7BFFA206}">
      <formula1>0</formula1>
      <formula2>9999</formula2>
    </dataValidation>
    <dataValidation type="list" allowBlank="1" showInputMessage="1" showErrorMessage="1" prompt="Choose Correct Business Unit:_x000a_MB075 (Corporation)_x000a_MB104 (Foundation)_x000a_MB112 (OSU)" sqref="B27:B32" xr:uid="{B99E7BD7-FA7C-436B-9F05-58F6AB7C80D2}">
      <formula1>"MB075,MB104,MB112"</formula1>
    </dataValidation>
    <dataValidation type="list" errorStyle="information" allowBlank="1" showInputMessage="1" promptTitle="Payment Type" prompt="Please select or enter payment type.  If claimant is NOT the cardholder, indicate cardholder's name in Comments section." sqref="B39:B50" xr:uid="{07F39D6D-29DF-415E-8808-C27C1832BC77}">
      <formula1>"PC-ProCard,CK-Check"</formula1>
    </dataValidation>
    <dataValidation type="whole" errorStyle="warning" allowBlank="1" showInputMessage="1" promptTitle="Fund" prompt="Enter fund number to charge." sqref="E26:E32" xr:uid="{0D03FA12-EEAF-4C73-A66B-35216FB6BCCD}">
      <formula1>0</formula1>
      <formula2>99999</formula2>
    </dataValidation>
    <dataValidation allowBlank="1" showInputMessage="1" showErrorMessage="1" promptTitle="TRAVEL DATE for M&amp;IE" prompt="For $0 values, please validate per diem rate is appropriate for travel dates on detail lines." sqref="F16" xr:uid="{5586350B-6E5F-48BC-BC38-10C85EAC3B73}"/>
    <dataValidation allowBlank="1" showInputMessage="1" showErrorMessage="1" promptTitle="Project Number" prompt="Add Project Number (if applicable - required if fund number begins with a &quot;5&quot; or if using an incentive project with fund 11002)" sqref="I26:I32 J27:K32" xr:uid="{20C96D60-7C06-4563-BD96-37865ABDA678}"/>
    <dataValidation type="list" allowBlank="1" showInputMessage="1" showErrorMessage="1" promptTitle="Pick Up at Ryan Ranch" prompt="If you would like to pick up your check at the UCorp offices at Ryan Ranch, indicate Yes. If you would like your check mailed, indicate No or leave blank." sqref="B13" xr:uid="{BE456025-C6A2-4F8F-911D-D0F3824040F1}">
      <formula1>"Yes, No"</formula1>
    </dataValidation>
    <dataValidation type="list" allowBlank="1" showInputMessage="1" showErrorMessage="1" sqref="E39:F50" xr:uid="{7FFCB7CD-4D1C-444B-8ABF-DB74E00C9CDB}">
      <formula1>"Airfare,Lodging,Car Rental,Registration Fees,Parking,Internet Access,Fuel for Car Rental,Other (specify in comments)"</formula1>
    </dataValidation>
  </dataValidations>
  <printOptions horizontalCentered="1"/>
  <pageMargins left="0.25" right="0.25" top="0.75" bottom="0.75" header="0.3" footer="0.3"/>
  <pageSetup scale="4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32"/>
  <sheetViews>
    <sheetView showGridLines="0" topLeftCell="A2" zoomScaleNormal="100" workbookViewId="0">
      <selection activeCell="AE11" sqref="AE11"/>
    </sheetView>
  </sheetViews>
  <sheetFormatPr defaultRowHeight="14.5"/>
  <cols>
    <col min="1" max="1" width="3.26953125" customWidth="1"/>
    <col min="2" max="2" width="22.36328125" customWidth="1"/>
    <col min="3" max="3" width="17.54296875" customWidth="1"/>
    <col min="4" max="4" width="19.36328125" customWidth="1"/>
    <col min="5" max="5" width="3.26953125" hidden="1" customWidth="1"/>
    <col min="6" max="6" width="15.7265625" customWidth="1"/>
    <col min="7" max="7" width="10.36328125" customWidth="1"/>
    <col min="8" max="8" width="11.26953125" customWidth="1"/>
    <col min="9" max="9" width="9.90625" customWidth="1"/>
    <col min="10" max="10" width="9.26953125" customWidth="1"/>
    <col min="11" max="11" width="9.7265625" customWidth="1"/>
    <col min="12" max="12" width="9.36328125" bestFit="1" customWidth="1"/>
    <col min="13" max="14" width="10.08984375" bestFit="1" customWidth="1"/>
    <col min="15" max="15" width="8.54296875" customWidth="1"/>
    <col min="16" max="16" width="9.54296875" customWidth="1"/>
    <col min="17" max="17" width="11.90625" customWidth="1"/>
    <col min="18" max="18" width="8.7265625" customWidth="1"/>
    <col min="19" max="19" width="7.26953125" hidden="1" customWidth="1"/>
    <col min="20" max="20" width="7.7265625" hidden="1" customWidth="1"/>
    <col min="21" max="21" width="12.54296875" hidden="1" customWidth="1"/>
    <col min="22" max="22" width="9.26953125" hidden="1" customWidth="1"/>
    <col min="23" max="23" width="9" hidden="1" customWidth="1"/>
    <col min="24" max="24" width="11.81640625" customWidth="1"/>
    <col min="25" max="25" width="0" hidden="1" customWidth="1"/>
    <col min="26" max="26" width="8.90625" hidden="1" customWidth="1"/>
    <col min="27" max="27" width="8" hidden="1" customWidth="1"/>
    <col min="28" max="28" width="8.7265625" style="372"/>
    <col min="29" max="36" width="8.7265625" style="188"/>
  </cols>
  <sheetData>
    <row r="1" spans="1:39" ht="21">
      <c r="B1" s="356" t="s">
        <v>146</v>
      </c>
      <c r="C1" s="356"/>
      <c r="D1" s="356"/>
      <c r="E1" s="356"/>
      <c r="F1" s="356"/>
      <c r="G1" s="356"/>
      <c r="H1" s="356"/>
      <c r="I1" s="356"/>
      <c r="J1" s="356"/>
      <c r="K1" s="356"/>
      <c r="L1" s="356"/>
      <c r="M1" s="356"/>
      <c r="N1" s="356"/>
      <c r="O1" s="356"/>
      <c r="P1" s="356"/>
      <c r="Q1" s="356"/>
      <c r="R1" s="356"/>
      <c r="S1" s="356"/>
      <c r="T1" s="356"/>
      <c r="U1" s="356"/>
      <c r="V1" s="356"/>
      <c r="W1" s="356"/>
      <c r="X1" s="356"/>
    </row>
    <row r="2" spans="1:39">
      <c r="B2" s="357" t="s">
        <v>186</v>
      </c>
      <c r="C2" s="357"/>
      <c r="D2" s="357"/>
      <c r="E2" s="357"/>
      <c r="F2" s="357"/>
      <c r="G2" s="357"/>
      <c r="H2" s="357"/>
      <c r="I2" s="357"/>
      <c r="J2" s="357"/>
      <c r="K2" s="357"/>
      <c r="L2" s="357"/>
      <c r="M2" s="357"/>
      <c r="N2" s="357"/>
      <c r="O2" s="357"/>
      <c r="P2" s="357"/>
      <c r="Q2" s="357"/>
      <c r="R2" s="357"/>
      <c r="S2" s="357"/>
      <c r="T2" s="357"/>
      <c r="U2" s="357"/>
      <c r="V2" s="357"/>
      <c r="W2" s="357"/>
      <c r="X2" s="357"/>
      <c r="Y2" s="126"/>
      <c r="Z2" s="126"/>
      <c r="AA2" s="126"/>
    </row>
    <row r="3" spans="1:39" ht="30" customHeight="1">
      <c r="B3" s="366" t="s">
        <v>151</v>
      </c>
      <c r="C3" s="366"/>
      <c r="D3" s="366"/>
      <c r="E3" s="366"/>
      <c r="F3" s="366"/>
      <c r="G3" s="366"/>
      <c r="H3" s="366"/>
      <c r="I3" s="366"/>
      <c r="J3" s="366"/>
      <c r="K3" s="1"/>
      <c r="L3" s="1"/>
      <c r="M3" s="1"/>
      <c r="N3" s="1"/>
      <c r="O3" s="1"/>
      <c r="P3" s="1"/>
      <c r="Q3" s="1"/>
      <c r="R3" s="1"/>
      <c r="T3" s="1"/>
      <c r="U3" s="1"/>
      <c r="V3" s="1"/>
      <c r="W3" s="1"/>
      <c r="X3" s="1"/>
    </row>
    <row r="4" spans="1:39" ht="16" customHeight="1">
      <c r="B4" s="28">
        <f ca="1">TODAY()</f>
        <v>45937</v>
      </c>
      <c r="C4" s="2"/>
      <c r="E4" s="2"/>
      <c r="F4" s="2"/>
      <c r="I4" s="26"/>
      <c r="J4" s="26"/>
      <c r="K4" s="26"/>
      <c r="L4" s="358" t="s">
        <v>47</v>
      </c>
      <c r="M4" s="359"/>
      <c r="N4" s="359"/>
      <c r="O4" s="359"/>
      <c r="P4" s="359"/>
      <c r="Q4" s="359"/>
      <c r="R4" s="359"/>
      <c r="T4" s="27"/>
      <c r="U4" s="26"/>
      <c r="V4" s="26"/>
      <c r="W4" s="26"/>
      <c r="X4" s="37"/>
    </row>
    <row r="5" spans="1:39" ht="17.5">
      <c r="B5" t="s">
        <v>11</v>
      </c>
      <c r="C5" s="349">
        <f>'Travel Claim Summary'!B7</f>
        <v>0</v>
      </c>
      <c r="D5" s="350"/>
      <c r="F5" s="130" t="s">
        <v>54</v>
      </c>
      <c r="G5" s="19"/>
      <c r="H5" s="19"/>
      <c r="J5" s="19"/>
      <c r="K5" s="19"/>
      <c r="L5" s="359"/>
      <c r="M5" s="359"/>
      <c r="N5" s="359"/>
      <c r="O5" s="359"/>
      <c r="P5" s="359"/>
      <c r="Q5" s="359"/>
      <c r="R5" s="359"/>
      <c r="T5" s="20"/>
      <c r="U5" s="19"/>
      <c r="V5" s="19"/>
      <c r="W5" s="19"/>
      <c r="X5" s="37"/>
    </row>
    <row r="6" spans="1:39" ht="18.5" customHeight="1" thickBot="1">
      <c r="B6" t="s">
        <v>43</v>
      </c>
      <c r="C6" s="351">
        <f>'Travel Claim Summary'!F11</f>
        <v>0</v>
      </c>
      <c r="D6" s="352"/>
      <c r="F6" s="171" t="s">
        <v>8</v>
      </c>
      <c r="G6" s="353"/>
      <c r="H6" s="353"/>
      <c r="I6" s="44"/>
      <c r="J6" s="211"/>
      <c r="L6" s="367" t="s">
        <v>213</v>
      </c>
      <c r="M6" s="367"/>
      <c r="N6" s="367"/>
      <c r="O6" s="367"/>
      <c r="P6" s="367"/>
      <c r="Q6" s="367"/>
      <c r="R6" s="367"/>
      <c r="S6" s="367"/>
      <c r="T6" s="367"/>
      <c r="U6" s="367"/>
      <c r="V6" s="367"/>
      <c r="W6" s="367"/>
      <c r="X6" s="367"/>
      <c r="Z6" s="19"/>
      <c r="AA6" s="19"/>
      <c r="AB6" s="373"/>
      <c r="AC6" s="189"/>
      <c r="AD6" s="189"/>
      <c r="AE6" s="189"/>
      <c r="AF6" s="189"/>
      <c r="AG6" s="189"/>
      <c r="AH6" s="189"/>
      <c r="AI6" s="189"/>
      <c r="AJ6" s="189"/>
      <c r="AK6" s="19"/>
      <c r="AL6" s="19"/>
      <c r="AM6" s="19"/>
    </row>
    <row r="7" spans="1:39" ht="18.5" thickBot="1">
      <c r="B7" s="194" t="s">
        <v>178</v>
      </c>
      <c r="C7" s="195"/>
      <c r="F7" s="171" t="s">
        <v>7</v>
      </c>
      <c r="G7" s="353"/>
      <c r="H7" s="353"/>
      <c r="L7" s="367"/>
      <c r="M7" s="367"/>
      <c r="N7" s="367"/>
      <c r="O7" s="367"/>
      <c r="P7" s="367"/>
      <c r="Q7" s="367"/>
      <c r="R7" s="367"/>
      <c r="S7" s="367"/>
      <c r="T7" s="367"/>
      <c r="U7" s="367"/>
      <c r="V7" s="367"/>
      <c r="W7" s="367"/>
      <c r="X7" s="367"/>
    </row>
    <row r="8" spans="1:39" ht="50">
      <c r="B8" s="192" t="s">
        <v>20</v>
      </c>
      <c r="C8" s="193" t="s">
        <v>18</v>
      </c>
      <c r="D8" s="25" t="s">
        <v>45</v>
      </c>
      <c r="E8" t="str">
        <f>IF(AND($G$6&lt;DATEVALUE("10/1/24"),$G$7&gt;=DATEVALUE("10/1/24")),"2023/2024",IF($G$6&lt;DATEVALUE("10/1/24"),"2023","2024"))</f>
        <v>2023</v>
      </c>
      <c r="H8" s="43"/>
      <c r="L8" s="37"/>
      <c r="M8" s="37"/>
      <c r="N8" s="37"/>
      <c r="O8" s="37"/>
      <c r="P8" s="37"/>
      <c r="Q8" s="37"/>
      <c r="R8" s="37"/>
      <c r="X8" s="37"/>
      <c r="Y8" s="37"/>
    </row>
    <row r="9" spans="1:39" ht="14.5" customHeight="1">
      <c r="B9" s="154"/>
      <c r="C9" s="154"/>
      <c r="D9" s="154"/>
      <c r="E9" s="36"/>
      <c r="F9" s="29"/>
      <c r="L9" s="37"/>
      <c r="M9" s="37"/>
      <c r="N9" s="37"/>
      <c r="O9" s="37"/>
      <c r="P9" s="37"/>
      <c r="Q9" s="37"/>
      <c r="R9" s="37"/>
      <c r="X9" s="37"/>
      <c r="Y9" s="37"/>
    </row>
    <row r="10" spans="1:39" ht="15.5">
      <c r="B10" s="155"/>
      <c r="C10" s="154"/>
      <c r="D10" s="155"/>
      <c r="E10" s="36"/>
      <c r="F10" s="29"/>
    </row>
    <row r="11" spans="1:39" s="14" customFormat="1" ht="14.5" customHeight="1">
      <c r="B11" s="156"/>
      <c r="C11" s="154"/>
      <c r="D11" s="156"/>
      <c r="G11" s="376"/>
      <c r="H11" s="375"/>
      <c r="I11" s="21"/>
      <c r="J11" s="19"/>
      <c r="K11" s="19"/>
      <c r="M11"/>
      <c r="N11"/>
      <c r="O11"/>
      <c r="P11"/>
      <c r="U11" s="19"/>
      <c r="V11" s="19"/>
      <c r="W11" s="19"/>
      <c r="AB11" s="374"/>
      <c r="AC11" s="190"/>
      <c r="AD11" s="190"/>
      <c r="AE11" s="190"/>
      <c r="AF11" s="190"/>
      <c r="AG11" s="190"/>
      <c r="AH11" s="190"/>
      <c r="AI11" s="190"/>
      <c r="AJ11" s="190"/>
    </row>
    <row r="12" spans="1:39" ht="15.65" customHeight="1">
      <c r="B12" s="156"/>
      <c r="C12" s="154"/>
      <c r="D12" s="155"/>
      <c r="F12" s="375" t="s">
        <v>223</v>
      </c>
      <c r="Q12" s="360" t="s">
        <v>55</v>
      </c>
      <c r="R12" s="361"/>
      <c r="X12" s="363">
        <f>SUM($X$15-$Y15)</f>
        <v>0</v>
      </c>
      <c r="Y12" s="363"/>
    </row>
    <row r="13" spans="1:39" ht="14.5" customHeight="1">
      <c r="B13" s="156"/>
      <c r="C13" s="154"/>
      <c r="D13" s="155"/>
      <c r="F13" s="365" t="str">
        <f>IF(AND(_xlfn.DAYS($G$7,$G$6)+1&lt;&gt;(COUNTIF(TblTrvlDetails[Travel Date
required],"&gt;0")),COUNTIF(TblTrvlDetails[Travel Date
required],"&gt;0")),CONCATENATE("Number of days between start and end date (",(_xlfn.DAYS($G$7,$G$6)+1),") don't match the number of dates being claimed below (",COUNTIF(TblTrvlDetails[Travel Date
required],"&gt;0"),")"),"")</f>
        <v/>
      </c>
      <c r="G13" s="365"/>
      <c r="H13" s="365"/>
      <c r="I13" s="365"/>
      <c r="J13" s="365"/>
      <c r="K13" s="365"/>
      <c r="L13" s="365"/>
      <c r="M13" s="365"/>
      <c r="N13" s="365"/>
      <c r="O13" s="365"/>
      <c r="P13" s="365"/>
      <c r="Q13" s="362"/>
      <c r="R13" s="362"/>
      <c r="S13" s="38"/>
      <c r="T13" s="38"/>
      <c r="U13" s="38"/>
      <c r="V13" s="38"/>
      <c r="W13" s="38"/>
      <c r="X13" s="364"/>
      <c r="Y13" s="364"/>
    </row>
    <row r="14" spans="1:39" ht="15" customHeight="1">
      <c r="A14" s="22"/>
      <c r="B14" s="23"/>
      <c r="C14" s="24"/>
      <c r="D14" s="24"/>
      <c r="E14" s="24"/>
      <c r="F14" s="24"/>
      <c r="G14" s="24"/>
      <c r="H14" s="24"/>
      <c r="I14" s="24"/>
      <c r="J14" s="24"/>
      <c r="K14" s="24"/>
      <c r="L14" s="162" t="s">
        <v>35</v>
      </c>
      <c r="M14" s="162"/>
      <c r="N14" s="162"/>
      <c r="O14" s="162"/>
      <c r="P14" s="162"/>
      <c r="Q14" s="162"/>
      <c r="R14" s="162"/>
      <c r="S14" s="162"/>
      <c r="T14" s="162"/>
      <c r="U14" s="162"/>
      <c r="V14" s="162"/>
      <c r="W14" s="162"/>
      <c r="X14" s="162"/>
      <c r="Y14" s="24"/>
    </row>
    <row r="15" spans="1:39" ht="38" customHeight="1">
      <c r="B15" s="35" t="s">
        <v>27</v>
      </c>
      <c r="G15" s="354" t="s">
        <v>214</v>
      </c>
      <c r="H15" s="355"/>
      <c r="I15" s="347" t="s">
        <v>48</v>
      </c>
      <c r="J15" s="348"/>
      <c r="K15" s="348"/>
      <c r="L15" s="169">
        <f>SUM(TblTrvlDetails[M&amp;IE Total])</f>
        <v>0</v>
      </c>
      <c r="M15" s="169">
        <f>SUM(TblTrvlDetails[Airfare*])</f>
        <v>0</v>
      </c>
      <c r="N15" s="169">
        <f>SUM(TblTrvlDetails[Lodging*])</f>
        <v>0</v>
      </c>
      <c r="O15" s="169">
        <f>SUM(TblTrvlDetails[Miles*])*(VLOOKUP("Car Mileage",TblTransport[#All],2,FALSE))</f>
        <v>0</v>
      </c>
      <c r="P15" s="169">
        <f>SUM(TblTrvlDetails[Ground Transport*])</f>
        <v>0</v>
      </c>
      <c r="Q15" s="169">
        <f>SUM(TblTrvlDetails[Car Rental*])</f>
        <v>0</v>
      </c>
      <c r="R15" s="169">
        <f>SUM(TblTrvlDetails[Business Expense*])</f>
        <v>0</v>
      </c>
      <c r="S15" s="170"/>
      <c r="T15" s="170"/>
      <c r="U15" s="170"/>
      <c r="V15" s="170"/>
      <c r="W15" s="170"/>
      <c r="X15" s="169">
        <f>SUM(L15:R15)</f>
        <v>0</v>
      </c>
      <c r="Y15" s="161">
        <f>SUM(TblTrvlDetails[Advance*])</f>
        <v>0</v>
      </c>
    </row>
    <row r="16" spans="1:39" ht="39" customHeight="1">
      <c r="B16" s="30" t="s">
        <v>16</v>
      </c>
      <c r="C16" s="31" t="s">
        <v>17</v>
      </c>
      <c r="D16" s="31" t="s">
        <v>50</v>
      </c>
      <c r="E16" s="31" t="s">
        <v>24</v>
      </c>
      <c r="F16" s="31" t="s">
        <v>49</v>
      </c>
      <c r="G16" s="32" t="s">
        <v>66</v>
      </c>
      <c r="H16" s="32" t="s">
        <v>37</v>
      </c>
      <c r="I16" s="32" t="s">
        <v>4</v>
      </c>
      <c r="J16" s="32" t="s">
        <v>6</v>
      </c>
      <c r="K16" s="32" t="s">
        <v>5</v>
      </c>
      <c r="L16" s="32" t="s">
        <v>28</v>
      </c>
      <c r="M16" s="32" t="s">
        <v>40</v>
      </c>
      <c r="N16" s="32" t="s">
        <v>41</v>
      </c>
      <c r="O16" s="32" t="s">
        <v>39</v>
      </c>
      <c r="P16" s="32" t="s">
        <v>38</v>
      </c>
      <c r="Q16" s="32" t="s">
        <v>44</v>
      </c>
      <c r="R16" s="32" t="s">
        <v>42</v>
      </c>
      <c r="S16" s="32" t="s">
        <v>25</v>
      </c>
      <c r="T16" s="32" t="s">
        <v>0</v>
      </c>
      <c r="U16" s="32" t="s">
        <v>1</v>
      </c>
      <c r="V16" s="32" t="s">
        <v>2</v>
      </c>
      <c r="W16" s="32" t="s">
        <v>3</v>
      </c>
      <c r="X16" s="33" t="s">
        <v>21</v>
      </c>
      <c r="Y16" s="32" t="s">
        <v>46</v>
      </c>
      <c r="Z16" s="49" t="s">
        <v>79</v>
      </c>
      <c r="AA16" s="32" t="s">
        <v>80</v>
      </c>
    </row>
    <row r="17" spans="2:27" ht="15.5">
      <c r="B17" s="157"/>
      <c r="C17" s="158"/>
      <c r="D17" s="187"/>
      <c r="E17" s="159" t="str">
        <f>_xlfn.IFNA(IF(VLOOKUP(TblTrvlDetails[[#This Row],[Location]],TblDom[],2,FALSE)&lt;&gt;"International","D",IF(VLOOKUP(TblTrvlDetails[[#This Row],[Location]],TblDom[],2,FALSE)="International","I","")),"")</f>
        <v/>
      </c>
      <c r="F17"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17" s="196"/>
      <c r="H17" s="160">
        <v>0</v>
      </c>
      <c r="I17" s="160">
        <v>0</v>
      </c>
      <c r="J17" s="160">
        <v>0</v>
      </c>
      <c r="K17" s="160">
        <v>0</v>
      </c>
      <c r="L17"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164"/>
      <c r="N17" s="164"/>
      <c r="O17" s="165"/>
      <c r="P17" s="164"/>
      <c r="Q17" s="164"/>
      <c r="R17" s="164"/>
      <c r="S17" s="166">
        <f>IF(ISBLANK(TblTrvlDetails[[#This Row],[Location]]),0,IF(TblTrvlDetails[[#This Row],[D/I]]="I",VLOOKUP(TblTrvlDetails[[#This Row],[Location]],TblDom[],3,FALSE),VLOOKUP(TblTrvlDetails[[#This Row],[Location]],TblDom[],2,FALSE)))</f>
        <v>0</v>
      </c>
      <c r="T17" s="167">
        <f>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7" s="167">
        <f>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7" s="167">
        <f>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7" s="163">
        <f>IF($G17="Enter Date",0,
IF(AND($G17&lt;&gt;"Enter Date",$G17&lt;DATEVALUE("10/1/24")),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IF($G17&gt;=DATEVALUE("10/1/24"),IFERROR((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7" s="168">
        <f>IFERROR(SUM(L17:N17,P17:R17,(TblTrvlDetails[[#This Row],[Miles*]]*VLOOKUP("Car Mileage",TblTransport[#All],2,FALSE))),"")</f>
        <v>0</v>
      </c>
      <c r="Y17" s="50">
        <v>0</v>
      </c>
      <c r="Z17" s="46">
        <f>IF(MONTH(TblTrvlDetails[[#This Row],[Travel Date
required]])&lt;10,YEAR(TblTrvlDetails[[#This Row],[Travel Date
required]]),YEAR(TblTrvlDetails[[#This Row],[Travel Date
required]])+1)</f>
        <v>1900</v>
      </c>
      <c r="AA17" s="47" t="str">
        <f>CONCATENATE(TblTrvlDetails[[#This Row],[GSA FY]],TblTrvlDetails[[#This Row],[Full Amt]])</f>
        <v>19000</v>
      </c>
    </row>
    <row r="18" spans="2:27" ht="15.5">
      <c r="B18" s="157"/>
      <c r="C18" s="158"/>
      <c r="D18" s="187"/>
      <c r="E18" s="159" t="str">
        <f>_xlfn.IFNA(IF(VLOOKUP(TblTrvlDetails[[#This Row],[Location]],TblDom[],2,FALSE)&lt;&gt;"International","D",IF(VLOOKUP(TblTrvlDetails[[#This Row],[Location]],TblDom[],2,FALSE)="International","I","")),"")</f>
        <v/>
      </c>
      <c r="F18"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18" s="196"/>
      <c r="H18" s="160">
        <v>0</v>
      </c>
      <c r="I18" s="160">
        <v>0</v>
      </c>
      <c r="J18" s="160">
        <v>0</v>
      </c>
      <c r="K18" s="160">
        <v>0</v>
      </c>
      <c r="L18"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164"/>
      <c r="N18" s="164"/>
      <c r="O18" s="165"/>
      <c r="P18" s="164"/>
      <c r="Q18" s="164"/>
      <c r="R18" s="164"/>
      <c r="S18" s="166">
        <f>IF(ISBLANK(TblTrvlDetails[[#This Row],[Location]]),0,IF(TblTrvlDetails[[#This Row],[D/I]]="I",VLOOKUP(TblTrvlDetails[[#This Row],[Location]],TblDom[],3,FALSE),VLOOKUP(TblTrvlDetails[[#This Row],[Location]],TblDom[],2,FALSE)))</f>
        <v>0</v>
      </c>
      <c r="T18" s="167">
        <f>IF($G18="Enter Date",0,
IF(AND($G18&lt;&gt;"Enter Date",$G18&lt;DATEVALUE("10/1/24")),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IF($G18&gt;=DATEVALUE("10/1/24"),IFERROR((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8" s="167">
        <f>IF($G18="Enter Date",0,
IF(AND($G18&lt;&gt;"Enter Date",$G18&lt;DATEVALUE("10/1/24")),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IF($G18&gt;=DATEVALUE("10/1/24"),IFERROR((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8" s="167">
        <f>IF($G18="Enter Date",0,
IF(AND($G18&lt;&gt;"Enter Date",$G18&lt;DATEVALUE("10/1/24")),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IF($G18&gt;=DATEVALUE("10/1/24"),IFERROR((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8" s="163">
        <f>IF($G18="Enter Date",0,
IF(AND($G18&lt;&gt;"Enter Date",$G18&lt;DATEVALUE("10/1/24")),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IF($G18&gt;=DATEVALUE("10/1/24"),IFERROR((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8" s="168">
        <f>IFERROR(SUM(L18:N18,P18:R18,(TblTrvlDetails[[#This Row],[Miles*]]*VLOOKUP("Car Mileage",TblTransport[#All],2,FALSE))),"")</f>
        <v>0</v>
      </c>
      <c r="Y18" s="50">
        <v>0</v>
      </c>
      <c r="Z18" s="46">
        <f>IF(MONTH(TblTrvlDetails[[#This Row],[Travel Date
required]])&lt;10,YEAR(TblTrvlDetails[[#This Row],[Travel Date
required]]),YEAR(TblTrvlDetails[[#This Row],[Travel Date
required]])+1)</f>
        <v>1900</v>
      </c>
      <c r="AA18" s="47" t="str">
        <f>CONCATENATE(TblTrvlDetails[[#This Row],[GSA FY]],TblTrvlDetails[[#This Row],[Full Amt]])</f>
        <v>19000</v>
      </c>
    </row>
    <row r="19" spans="2:27" ht="15.5">
      <c r="B19" s="157"/>
      <c r="C19" s="158"/>
      <c r="D19" s="187"/>
      <c r="E19" s="159" t="str">
        <f>_xlfn.IFNA(IF(VLOOKUP(TblTrvlDetails[[#This Row],[Location]],TblDom[],2,FALSE)&lt;&gt;"International","D",IF(VLOOKUP(TblTrvlDetails[[#This Row],[Location]],TblDom[],2,FALSE)="International","I","")),"")</f>
        <v/>
      </c>
      <c r="F19"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19" s="196"/>
      <c r="H19" s="160">
        <v>0</v>
      </c>
      <c r="I19" s="160">
        <v>0</v>
      </c>
      <c r="J19" s="160">
        <v>0</v>
      </c>
      <c r="K19" s="160">
        <v>0</v>
      </c>
      <c r="L19"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164"/>
      <c r="N19" s="164"/>
      <c r="O19" s="165"/>
      <c r="P19" s="164"/>
      <c r="Q19" s="164"/>
      <c r="R19" s="164"/>
      <c r="S19" s="166">
        <f>IF(ISBLANK(TblTrvlDetails[[#This Row],[Location]]),0,IF(TblTrvlDetails[[#This Row],[D/I]]="I",VLOOKUP(TblTrvlDetails[[#This Row],[Location]],TblDom[],3,FALSE),VLOOKUP(TblTrvlDetails[[#This Row],[Location]],TblDom[],2,FALSE)))</f>
        <v>0</v>
      </c>
      <c r="T19" s="167">
        <f>IF($G19="Enter Date",0,
IF(AND($G19&lt;&gt;"Enter Date",$G19&lt;DATEVALUE("10/1/24")),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IF($G19&gt;=DATEVALUE("10/1/24"),IFERROR((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9" s="167">
        <f>IF($G19="Enter Date",0,
IF(AND($G19&lt;&gt;"Enter Date",$G19&lt;DATEVALUE("10/1/24")),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IF($G19&gt;=DATEVALUE("10/1/24"),IFERROR((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9" s="167">
        <f>IF($G19="Enter Date",0,
IF(AND($G19&lt;&gt;"Enter Date",$G19&lt;DATEVALUE("10/1/24")),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IF($G19&gt;=DATEVALUE("10/1/24"),IFERROR((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9" s="163">
        <f>IF($G19="Enter Date",0,
IF(AND($G19&lt;&gt;"Enter Date",$G19&lt;DATEVALUE("10/1/24")),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IF($G19&gt;=DATEVALUE("10/1/24"),IFERROR((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9" s="168">
        <f>IFERROR(SUM(L19:N19,P19:R19,(TblTrvlDetails[[#This Row],[Miles*]]*VLOOKUP("Car Mileage",TblTransport[#All],2,FALSE))),"")</f>
        <v>0</v>
      </c>
      <c r="Y19" s="50">
        <v>0</v>
      </c>
      <c r="Z19" s="46">
        <f>IF(MONTH(TblTrvlDetails[[#This Row],[Travel Date
required]])&lt;10,YEAR(TblTrvlDetails[[#This Row],[Travel Date
required]]),YEAR(TblTrvlDetails[[#This Row],[Travel Date
required]])+1)</f>
        <v>1900</v>
      </c>
      <c r="AA19" s="47" t="str">
        <f>CONCATENATE(TblTrvlDetails[[#This Row],[GSA FY]],TblTrvlDetails[[#This Row],[Full Amt]])</f>
        <v>19000</v>
      </c>
    </row>
    <row r="20" spans="2:27" ht="15.5">
      <c r="B20" s="157"/>
      <c r="C20" s="158"/>
      <c r="D20" s="187"/>
      <c r="E20" s="159" t="str">
        <f>_xlfn.IFNA(IF(VLOOKUP(TblTrvlDetails[[#This Row],[Location]],TblDom[],2,FALSE)&lt;&gt;"International","D",IF(VLOOKUP(TblTrvlDetails[[#This Row],[Location]],TblDom[],2,FALSE)="International","I","")),"")</f>
        <v/>
      </c>
      <c r="F20"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20" s="196"/>
      <c r="H20" s="160">
        <v>0</v>
      </c>
      <c r="I20" s="160">
        <v>0</v>
      </c>
      <c r="J20" s="160">
        <v>0</v>
      </c>
      <c r="K20" s="160">
        <v>0</v>
      </c>
      <c r="L20"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164"/>
      <c r="N20" s="164"/>
      <c r="O20" s="165"/>
      <c r="P20" s="164"/>
      <c r="Q20" s="164"/>
      <c r="R20" s="164"/>
      <c r="S20" s="166">
        <f>IF(ISBLANK(TblTrvlDetails[[#This Row],[Location]]),0,IF(TblTrvlDetails[[#This Row],[D/I]]="I",VLOOKUP(TblTrvlDetails[[#This Row],[Location]],TblDom[],3,FALSE),VLOOKUP(TblTrvlDetails[[#This Row],[Location]],TblDom[],2,FALSE)))</f>
        <v>0</v>
      </c>
      <c r="T20" s="167">
        <f>IF($G20="Enter Date",0,
IF(AND($G20&lt;&gt;"Enter Date",$G20&lt;DATEVALUE("10/1/24")),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IF($G20&gt;=DATEVALUE("10/1/24"),IFERROR((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0" s="167">
        <f>IF($G20="Enter Date",0,
IF(AND($G20&lt;&gt;"Enter Date",$G20&lt;DATEVALUE("10/1/24")),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IF($G20&gt;=DATEVALUE("10/1/24"),IFERROR((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0" s="167">
        <f>IF($G20="Enter Date",0,
IF(AND($G20&lt;&gt;"Enter Date",$G20&lt;DATEVALUE("10/1/24")),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IF($G20&gt;=DATEVALUE("10/1/24"),IFERROR((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0" s="163">
        <f>IF($G20="Enter Date",0,
IF(AND($G20&lt;&gt;"Enter Date",$G20&lt;DATEVALUE("10/1/24")),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IF($G20&gt;=DATEVALUE("10/1/24"),IFERROR((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0" s="168">
        <f>IFERROR(SUM(L20:N20,P20:R20,(TblTrvlDetails[[#This Row],[Miles*]]*VLOOKUP("Car Mileage",TblTransport[#All],2,FALSE))),"")</f>
        <v>0</v>
      </c>
      <c r="Y20" s="50">
        <v>0</v>
      </c>
      <c r="Z20" s="46">
        <f>IF(MONTH(TblTrvlDetails[[#This Row],[Travel Date
required]])&lt;10,YEAR(TblTrvlDetails[[#This Row],[Travel Date
required]]),YEAR(TblTrvlDetails[[#This Row],[Travel Date
required]])+1)</f>
        <v>1900</v>
      </c>
      <c r="AA20" s="47" t="str">
        <f>CONCATENATE(TblTrvlDetails[[#This Row],[GSA FY]],TblTrvlDetails[[#This Row],[Full Amt]])</f>
        <v>19000</v>
      </c>
    </row>
    <row r="21" spans="2:27" ht="15.5">
      <c r="B21" s="157"/>
      <c r="C21" s="158"/>
      <c r="D21" s="187"/>
      <c r="E21" s="159" t="str">
        <f>_xlfn.IFNA(IF(VLOOKUP(TblTrvlDetails[[#This Row],[Location]],TblDom[],2,FALSE)&lt;&gt;"International","D",IF(VLOOKUP(TblTrvlDetails[[#This Row],[Location]],TblDom[],2,FALSE)="International","I","")),"")</f>
        <v/>
      </c>
      <c r="F21"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21" s="196"/>
      <c r="H21" s="160">
        <v>0</v>
      </c>
      <c r="I21" s="160">
        <v>0</v>
      </c>
      <c r="J21" s="160">
        <v>0</v>
      </c>
      <c r="K21" s="160">
        <v>0</v>
      </c>
      <c r="L21"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164"/>
      <c r="N21" s="164"/>
      <c r="O21" s="165"/>
      <c r="P21" s="164"/>
      <c r="Q21" s="164"/>
      <c r="R21" s="164"/>
      <c r="S21" s="166">
        <f>IF(ISBLANK(TblTrvlDetails[[#This Row],[Location]]),0,IF(TblTrvlDetails[[#This Row],[D/I]]="I",VLOOKUP(TblTrvlDetails[[#This Row],[Location]],TblDom[],3,FALSE),VLOOKUP(TblTrvlDetails[[#This Row],[Location]],TblDom[],2,FALSE)))</f>
        <v>0</v>
      </c>
      <c r="T21" s="167">
        <f>IF($G21="Enter Date",0,
IF(AND($G21&lt;&gt;"Enter Date",$G21&lt;DATEVALUE("10/1/24")),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IF($G21&gt;=DATEVALUE("10/1/24"),IFERROR((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1" s="167">
        <f>IF($G21="Enter Date",0,
IF(AND($G21&lt;&gt;"Enter Date",$G21&lt;DATEVALUE("10/1/24")),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IF($G21&gt;=DATEVALUE("10/1/24"),IFERROR((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1" s="167">
        <f>IF($G21="Enter Date",0,
IF(AND($G21&lt;&gt;"Enter Date",$G21&lt;DATEVALUE("10/1/24")),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IF($G21&gt;=DATEVALUE("10/1/24"),IFERROR((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1" s="163">
        <f>IF($G21="Enter Date",0,
IF(AND($G21&lt;&gt;"Enter Date",$G21&lt;DATEVALUE("10/1/24")),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IF($G21&gt;=DATEVALUE("10/1/24"),IFERROR((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1" s="168">
        <f>IFERROR(SUM(L21:N21,P21:R21,(TblTrvlDetails[[#This Row],[Miles*]]*VLOOKUP("Car Mileage",TblTransport[#All],2,FALSE))),"")</f>
        <v>0</v>
      </c>
      <c r="Y21" s="50">
        <v>0</v>
      </c>
      <c r="Z21" s="46">
        <f>IF(MONTH(TblTrvlDetails[[#This Row],[Travel Date
required]])&lt;10,YEAR(TblTrvlDetails[[#This Row],[Travel Date
required]]),YEAR(TblTrvlDetails[[#This Row],[Travel Date
required]])+1)</f>
        <v>1900</v>
      </c>
      <c r="AA21" s="47" t="str">
        <f>CONCATENATE(TblTrvlDetails[[#This Row],[GSA FY]],TblTrvlDetails[[#This Row],[Full Amt]])</f>
        <v>19000</v>
      </c>
    </row>
    <row r="22" spans="2:27" ht="15.5">
      <c r="B22" s="157"/>
      <c r="C22" s="158"/>
      <c r="D22" s="187"/>
      <c r="E22" s="159" t="str">
        <f>_xlfn.IFNA(IF(VLOOKUP(TblTrvlDetails[[#This Row],[Location]],TblDom[],2,FALSE)&lt;&gt;"International","D",IF(VLOOKUP(TblTrvlDetails[[#This Row],[Location]],TblDom[],2,FALSE)="International","I","")),"")</f>
        <v/>
      </c>
      <c r="F22"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22" s="196"/>
      <c r="H22" s="160">
        <v>0</v>
      </c>
      <c r="I22" s="160">
        <v>0</v>
      </c>
      <c r="J22" s="160">
        <v>0</v>
      </c>
      <c r="K22" s="160">
        <v>0</v>
      </c>
      <c r="L22"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164"/>
      <c r="N22" s="164"/>
      <c r="O22" s="165"/>
      <c r="P22" s="164"/>
      <c r="Q22" s="164"/>
      <c r="R22" s="164"/>
      <c r="S22" s="166">
        <f>IF(ISBLANK(TblTrvlDetails[[#This Row],[Location]]),0,IF(TblTrvlDetails[[#This Row],[D/I]]="I",VLOOKUP(TblTrvlDetails[[#This Row],[Location]],TblDom[],3,FALSE),VLOOKUP(TblTrvlDetails[[#This Row],[Location]],TblDom[],2,FALSE)))</f>
        <v>0</v>
      </c>
      <c r="T22" s="167">
        <f>IF($G22="Enter Date",0,
IF(AND($G22&lt;&gt;"Enter Date",$G22&lt;DATEVALUE("10/1/24")),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IF($G22&gt;=DATEVALUE("10/1/24"),IFERROR((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2" s="167">
        <f>IF($G22="Enter Date",0,
IF(AND($G22&lt;&gt;"Enter Date",$G22&lt;DATEVALUE("10/1/24")),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IF($G22&gt;=DATEVALUE("10/1/24"),IFERROR((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2" s="167">
        <f>IF($G22="Enter Date",0,
IF(AND($G22&lt;&gt;"Enter Date",$G22&lt;DATEVALUE("10/1/24")),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IF($G22&gt;=DATEVALUE("10/1/24"),IFERROR((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2" s="163">
        <f>IF($G22="Enter Date",0,
IF(AND($G22&lt;&gt;"Enter Date",$G22&lt;DATEVALUE("10/1/24")),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IF($G22&gt;=DATEVALUE("10/1/24"),IFERROR((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2" s="168">
        <f>IFERROR(SUM(L22:N22,P22:R22,(TblTrvlDetails[[#This Row],[Miles*]]*VLOOKUP("Car Mileage",TblTransport[#All],2,FALSE))),"")</f>
        <v>0</v>
      </c>
      <c r="Y22" s="50">
        <v>0</v>
      </c>
      <c r="Z22" s="46">
        <f>IF(MONTH(TblTrvlDetails[[#This Row],[Travel Date
required]])&lt;10,YEAR(TblTrvlDetails[[#This Row],[Travel Date
required]]),YEAR(TblTrvlDetails[[#This Row],[Travel Date
required]])+1)</f>
        <v>1900</v>
      </c>
      <c r="AA22" s="47" t="str">
        <f>CONCATENATE(TblTrvlDetails[[#This Row],[GSA FY]],TblTrvlDetails[[#This Row],[Full Amt]])</f>
        <v>19000</v>
      </c>
    </row>
    <row r="23" spans="2:27" ht="15.5">
      <c r="B23" s="157"/>
      <c r="C23" s="158"/>
      <c r="D23" s="187"/>
      <c r="E23" s="159" t="str">
        <f>_xlfn.IFNA(IF(VLOOKUP(TblTrvlDetails[[#This Row],[Location]],TblDom[],2,FALSE)&lt;&gt;"International","D",IF(VLOOKUP(TblTrvlDetails[[#This Row],[Location]],TblDom[],2,FALSE)="International","I","")),"")</f>
        <v/>
      </c>
      <c r="F23"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23" s="196"/>
      <c r="H23" s="160">
        <v>0</v>
      </c>
      <c r="I23" s="160">
        <v>0</v>
      </c>
      <c r="J23" s="160">
        <v>0</v>
      </c>
      <c r="K23" s="160">
        <v>0</v>
      </c>
      <c r="L23"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164"/>
      <c r="N23" s="164"/>
      <c r="O23" s="165"/>
      <c r="P23" s="164"/>
      <c r="Q23" s="164"/>
      <c r="R23" s="164"/>
      <c r="S23" s="166">
        <f>IF(ISBLANK(TblTrvlDetails[[#This Row],[Location]]),0,IF(TblTrvlDetails[[#This Row],[D/I]]="I",VLOOKUP(TblTrvlDetails[[#This Row],[Location]],TblDom[],3,FALSE),VLOOKUP(TblTrvlDetails[[#This Row],[Location]],TblDom[],2,FALSE)))</f>
        <v>0</v>
      </c>
      <c r="T23" s="167">
        <f>IF($G23="Enter Date",0,
IF(AND($G23&lt;&gt;"Enter Date",$G23&lt;DATEVALUE("10/1/24")),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IF($G23&gt;=DATEVALUE("10/1/24"),IFERROR((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3" s="167">
        <f>IF($G23="Enter Date",0,
IF(AND($G23&lt;&gt;"Enter Date",$G23&lt;DATEVALUE("10/1/24")),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IF($G23&gt;=DATEVALUE("10/1/24"),IFERROR((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3" s="167">
        <f>IF($G23="Enter Date",0,
IF(AND($G23&lt;&gt;"Enter Date",$G23&lt;DATEVALUE("10/1/24")),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IF($G23&gt;=DATEVALUE("10/1/24"),IFERROR((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3" s="163">
        <f>IF($G23="Enter Date",0,
IF(AND($G23&lt;&gt;"Enter Date",$G23&lt;DATEVALUE("10/1/24")),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IF($G23&gt;=DATEVALUE("10/1/24"),IFERROR((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3" s="168">
        <f>IFERROR(SUM(L23:N23,P23:R23,(TblTrvlDetails[[#This Row],[Miles*]]*VLOOKUP("Car Mileage",TblTransport[#All],2,FALSE))),"")</f>
        <v>0</v>
      </c>
      <c r="Y23" s="50">
        <v>0</v>
      </c>
      <c r="Z23" s="46">
        <f>IF(MONTH(TblTrvlDetails[[#This Row],[Travel Date
required]])&lt;10,YEAR(TblTrvlDetails[[#This Row],[Travel Date
required]]),YEAR(TblTrvlDetails[[#This Row],[Travel Date
required]])+1)</f>
        <v>1900</v>
      </c>
      <c r="AA23" s="47" t="str">
        <f>CONCATENATE(TblTrvlDetails[[#This Row],[GSA FY]],TblTrvlDetails[[#This Row],[Full Amt]])</f>
        <v>19000</v>
      </c>
    </row>
    <row r="24" spans="2:27" ht="15.5">
      <c r="B24" s="157"/>
      <c r="C24" s="158"/>
      <c r="D24" s="187"/>
      <c r="E24" s="159" t="str">
        <f>_xlfn.IFNA(IF(VLOOKUP(TblTrvlDetails[[#This Row],[Location]],TblDom[],2,FALSE)&lt;&gt;"International","D",IF(VLOOKUP(TblTrvlDetails[[#This Row],[Location]],TblDom[],2,FALSE)="International","I","")),"")</f>
        <v/>
      </c>
      <c r="F24"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24" s="196"/>
      <c r="H24" s="160">
        <v>0</v>
      </c>
      <c r="I24" s="160">
        <v>0</v>
      </c>
      <c r="J24" s="160">
        <v>0</v>
      </c>
      <c r="K24" s="160">
        <v>0</v>
      </c>
      <c r="L24"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164"/>
      <c r="N24" s="164"/>
      <c r="O24" s="165"/>
      <c r="P24" s="164"/>
      <c r="Q24" s="164"/>
      <c r="R24" s="164"/>
      <c r="S24" s="166">
        <f>IF(ISBLANK(TblTrvlDetails[[#This Row],[Location]]),0,IF(TblTrvlDetails[[#This Row],[D/I]]="I",VLOOKUP(TblTrvlDetails[[#This Row],[Location]],TblDom[],3,FALSE),VLOOKUP(TblTrvlDetails[[#This Row],[Location]],TblDom[],2,FALSE)))</f>
        <v>0</v>
      </c>
      <c r="T24" s="167">
        <f>IF($G24="Enter Date",0,
IF(AND($G24&lt;&gt;"Enter Date",$G24&lt;DATEVALUE("10/1/24")),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IF($G24&gt;=DATEVALUE("10/1/24"),IFERROR((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4" s="167">
        <f>IF($G24="Enter Date",0,
IF(AND($G24&lt;&gt;"Enter Date",$G24&lt;DATEVALUE("10/1/24")),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IF($G24&gt;=DATEVALUE("10/1/24"),IFERROR((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4" s="167">
        <f>IF($G24="Enter Date",0,
IF(AND($G24&lt;&gt;"Enter Date",$G24&lt;DATEVALUE("10/1/24")),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IF($G24&gt;=DATEVALUE("10/1/24"),IFERROR((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4" s="163">
        <f>IF($G24="Enter Date",0,
IF(AND($G24&lt;&gt;"Enter Date",$G24&lt;DATEVALUE("10/1/24")),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IF($G24&gt;=DATEVALUE("10/1/24"),IFERROR((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4" s="168">
        <f>IFERROR(SUM(L24:N24,P24:R24,(TblTrvlDetails[[#This Row],[Miles*]]*VLOOKUP("Car Mileage",TblTransport[#All],2,FALSE))),"")</f>
        <v>0</v>
      </c>
      <c r="Y24" s="50">
        <v>0</v>
      </c>
      <c r="Z24" s="46">
        <f>IF(MONTH(TblTrvlDetails[[#This Row],[Travel Date
required]])&lt;10,YEAR(TblTrvlDetails[[#This Row],[Travel Date
required]]),YEAR(TblTrvlDetails[[#This Row],[Travel Date
required]])+1)</f>
        <v>1900</v>
      </c>
      <c r="AA24" s="47" t="str">
        <f>CONCATENATE(TblTrvlDetails[[#This Row],[GSA FY]],TblTrvlDetails[[#This Row],[Full Amt]])</f>
        <v>19000</v>
      </c>
    </row>
    <row r="25" spans="2:27" ht="15.5">
      <c r="B25" s="157"/>
      <c r="C25" s="158"/>
      <c r="D25" s="187"/>
      <c r="E25" s="159" t="str">
        <f>_xlfn.IFNA(IF(VLOOKUP(TblTrvlDetails[[#This Row],[Location]],TblDom[],2,FALSE)&lt;&gt;"International","D",IF(VLOOKUP(TblTrvlDetails[[#This Row],[Location]],TblDom[],2,FALSE)="International","I","")),"")</f>
        <v/>
      </c>
      <c r="F25"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25" s="196" t="str">
        <f>IF(ISBLANK(TblTrvlDetails[[#This Row],[Rate Type]])=TRUE,"","Enter Date")</f>
        <v/>
      </c>
      <c r="H25" s="160">
        <v>0</v>
      </c>
      <c r="I25" s="160">
        <v>0</v>
      </c>
      <c r="J25" s="160">
        <v>0</v>
      </c>
      <c r="K25" s="160">
        <v>0</v>
      </c>
      <c r="L25"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164"/>
      <c r="N25" s="164"/>
      <c r="O25" s="165"/>
      <c r="P25" s="164"/>
      <c r="Q25" s="164"/>
      <c r="R25" s="164"/>
      <c r="S25" s="166">
        <f>IF(ISBLANK(TblTrvlDetails[[#This Row],[Location]]),0,IF(TblTrvlDetails[[#This Row],[D/I]]="I",VLOOKUP(TblTrvlDetails[[#This Row],[Location]],TblDom[],3,FALSE),VLOOKUP(TblTrvlDetails[[#This Row],[Location]],TblDom[],2,FALSE)))</f>
        <v>0</v>
      </c>
      <c r="T25" s="167">
        <f>IF($G25="Enter Date",0,
IF(AND($G25&lt;&gt;"Enter Date",$G25&lt;DATEVALUE("10/1/24")),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IF($G25&gt;=DATEVALUE("10/1/24"),IFERROR((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5" s="167">
        <f>IF($G25="Enter Date",0,
IF(AND($G25&lt;&gt;"Enter Date",$G25&lt;DATEVALUE("10/1/24")),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IF($G25&gt;=DATEVALUE("10/1/24"),IFERROR((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5" s="167">
        <f>IF($G25="Enter Date",0,
IF(AND($G25&lt;&gt;"Enter Date",$G25&lt;DATEVALUE("10/1/24")),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IF($G25&gt;=DATEVALUE("10/1/24"),IFERROR((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5" s="163">
        <f>IF($G25="Enter Date",0,
IF(AND($G25&lt;&gt;"Enter Date",$G25&lt;DATEVALUE("10/1/24")),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IF($G25&gt;=DATEVALUE("10/1/24"),IFERROR((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5" s="168">
        <f>IFERROR(SUM(L25:N25,P25:R25,(TblTrvlDetails[[#This Row],[Miles*]]*VLOOKUP("Car Mileage",TblTransport[#All],2,FALSE))),"")</f>
        <v>0</v>
      </c>
      <c r="Y25" s="50">
        <v>0</v>
      </c>
      <c r="Z25" s="46" t="e">
        <f>IF(MONTH(TblTrvlDetails[[#This Row],[Travel Date
required]])&lt;10,YEAR(TblTrvlDetails[[#This Row],[Travel Date
required]]),YEAR(TblTrvlDetails[[#This Row],[Travel Date
required]])+1)</f>
        <v>#VALUE!</v>
      </c>
      <c r="AA25" s="47" t="e">
        <f>CONCATENATE(TblTrvlDetails[[#This Row],[GSA FY]],TblTrvlDetails[[#This Row],[Full Amt]])</f>
        <v>#VALUE!</v>
      </c>
    </row>
    <row r="26" spans="2:27" ht="15.5">
      <c r="B26" s="157"/>
      <c r="C26" s="158"/>
      <c r="D26" s="187"/>
      <c r="E26" s="159" t="str">
        <f>_xlfn.IFNA(IF(VLOOKUP(TblTrvlDetails[[#This Row],[Location]],TblDom[],2,FALSE)&lt;&gt;"International","D",IF(VLOOKUP(TblTrvlDetails[[#This Row],[Location]],TblDom[],2,FALSE)="International","I","")),"")</f>
        <v/>
      </c>
      <c r="F26"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26" s="196" t="str">
        <f>IF(ISBLANK(TblTrvlDetails[[#This Row],[Rate Type]])=TRUE,"","Enter Date")</f>
        <v/>
      </c>
      <c r="H26" s="160">
        <v>0</v>
      </c>
      <c r="I26" s="160">
        <v>0</v>
      </c>
      <c r="J26" s="160">
        <v>0</v>
      </c>
      <c r="K26" s="160">
        <v>0</v>
      </c>
      <c r="L26"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164"/>
      <c r="N26" s="164"/>
      <c r="O26" s="165"/>
      <c r="P26" s="164"/>
      <c r="Q26" s="164"/>
      <c r="R26" s="164"/>
      <c r="S26" s="166">
        <f>IF(ISBLANK(TblTrvlDetails[[#This Row],[Location]]),0,IF(TblTrvlDetails[[#This Row],[D/I]]="I",VLOOKUP(TblTrvlDetails[[#This Row],[Location]],TblDom[],3,FALSE),VLOOKUP(TblTrvlDetails[[#This Row],[Location]],TblDom[],2,FALSE)))</f>
        <v>0</v>
      </c>
      <c r="T26" s="167">
        <f>IF($G26="Enter Date",0,
IF(AND($G26&lt;&gt;"Enter Date",$G26&lt;DATEVALUE("10/1/24")),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IF($G26&gt;=DATEVALUE("10/1/24"),IFERROR((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6" s="167">
        <f>IF($G26="Enter Date",0,
IF(AND($G26&lt;&gt;"Enter Date",$G26&lt;DATEVALUE("10/1/24")),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IF($G26&gt;=DATEVALUE("10/1/24"),IFERROR((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6" s="167">
        <f>IF($G26="Enter Date",0,
IF(AND($G26&lt;&gt;"Enter Date",$G26&lt;DATEVALUE("10/1/24")),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IF($G26&gt;=DATEVALUE("10/1/24"),IFERROR((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6" s="163">
        <f>IF($G26="Enter Date",0,
IF(AND($G26&lt;&gt;"Enter Date",$G26&lt;DATEVALUE("10/1/24")),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IF($G26&gt;=DATEVALUE("10/1/24"),IFERROR((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6" s="168">
        <f>IFERROR(SUM(L26:N26,P26:R26,(TblTrvlDetails[[#This Row],[Miles*]]*VLOOKUP("Car Mileage",TblTransport[#All],2,FALSE))),"")</f>
        <v>0</v>
      </c>
      <c r="Y26" s="50">
        <v>0</v>
      </c>
      <c r="Z26" s="46" t="e">
        <f>IF(MONTH(TblTrvlDetails[[#This Row],[Travel Date
required]])&lt;10,YEAR(TblTrvlDetails[[#This Row],[Travel Date
required]]),YEAR(TblTrvlDetails[[#This Row],[Travel Date
required]])+1)</f>
        <v>#VALUE!</v>
      </c>
      <c r="AA26" s="47" t="e">
        <f>CONCATENATE(TblTrvlDetails[[#This Row],[GSA FY]],TblTrvlDetails[[#This Row],[Full Amt]])</f>
        <v>#VALUE!</v>
      </c>
    </row>
    <row r="27" spans="2:27" ht="15.5">
      <c r="B27" s="157"/>
      <c r="C27" s="158"/>
      <c r="D27" s="187"/>
      <c r="E27" s="159" t="str">
        <f>_xlfn.IFNA(IF(VLOOKUP(TblTrvlDetails[[#This Row],[Location]],TblDom[],2,FALSE)&lt;&gt;"International","D",IF(VLOOKUP(TblTrvlDetails[[#This Row],[Location]],TblDom[],2,FALSE)="International","I","")),"")</f>
        <v/>
      </c>
      <c r="F27"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27" s="196" t="str">
        <f>IF(ISBLANK(TblTrvlDetails[[#This Row],[Rate Type]])=TRUE,"","Enter Date")</f>
        <v/>
      </c>
      <c r="H27" s="160">
        <v>0</v>
      </c>
      <c r="I27" s="160">
        <v>0</v>
      </c>
      <c r="J27" s="160">
        <v>0</v>
      </c>
      <c r="K27" s="160">
        <v>0</v>
      </c>
      <c r="L27"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164"/>
      <c r="N27" s="164"/>
      <c r="O27" s="165"/>
      <c r="P27" s="164"/>
      <c r="Q27" s="164"/>
      <c r="R27" s="164"/>
      <c r="S27" s="166">
        <f>IF(ISBLANK(TblTrvlDetails[[#This Row],[Location]]),0,IF(TblTrvlDetails[[#This Row],[D/I]]="I",VLOOKUP(TblTrvlDetails[[#This Row],[Location]],TblDom[],3,FALSE),VLOOKUP(TblTrvlDetails[[#This Row],[Location]],TblDom[],2,FALSE)))</f>
        <v>0</v>
      </c>
      <c r="T27" s="167">
        <f>IF($G27="Enter Date",0,
IF(AND($G27&lt;&gt;"Enter Date",$G27&lt;DATEVALUE("10/1/24")),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IF($G27&gt;=DATEVALUE("10/1/24"),IFERROR((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7" s="167">
        <f>IF($G27="Enter Date",0,
IF(AND($G27&lt;&gt;"Enter Date",$G27&lt;DATEVALUE("10/1/24")),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IF($G27&gt;=DATEVALUE("10/1/24"),IFERROR((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7" s="167">
        <f>IF($G27="Enter Date",0,
IF(AND($G27&lt;&gt;"Enter Date",$G27&lt;DATEVALUE("10/1/24")),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IF($G27&gt;=DATEVALUE("10/1/24"),IFERROR((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7" s="163">
        <f>IF($G27="Enter Date",0,
IF(AND($G27&lt;&gt;"Enter Date",$G27&lt;DATEVALUE("10/1/24")),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IF($G27&gt;=DATEVALUE("10/1/24"),IFERROR((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7" s="168">
        <f>IFERROR(SUM(L27:N27,P27:R27,(TblTrvlDetails[[#This Row],[Miles*]]*VLOOKUP("Car Mileage",TblTransport[#All],2,FALSE))),"")</f>
        <v>0</v>
      </c>
      <c r="Y27" s="50">
        <v>0</v>
      </c>
      <c r="Z27" s="46" t="e">
        <f>IF(MONTH(TblTrvlDetails[[#This Row],[Travel Date
required]])&lt;10,YEAR(TblTrvlDetails[[#This Row],[Travel Date
required]]),YEAR(TblTrvlDetails[[#This Row],[Travel Date
required]])+1)</f>
        <v>#VALUE!</v>
      </c>
      <c r="AA27" s="47" t="e">
        <f>CONCATENATE(TblTrvlDetails[[#This Row],[GSA FY]],TblTrvlDetails[[#This Row],[Full Amt]])</f>
        <v>#VALUE!</v>
      </c>
    </row>
    <row r="28" spans="2:27" ht="15.5">
      <c r="B28" s="157"/>
      <c r="C28" s="158"/>
      <c r="D28" s="187"/>
      <c r="E28" s="159" t="str">
        <f>_xlfn.IFNA(IF(VLOOKUP(TblTrvlDetails[[#This Row],[Location]],TblDom[],2,FALSE)&lt;&gt;"International","D",IF(VLOOKUP(TblTrvlDetails[[#This Row],[Location]],TblDom[],2,FALSE)="International","I","")),"")</f>
        <v/>
      </c>
      <c r="F28"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28" s="196" t="str">
        <f>IF(ISBLANK(TblTrvlDetails[[#This Row],[Rate Type]])=TRUE,"","Enter Date")</f>
        <v/>
      </c>
      <c r="H28" s="160">
        <v>0</v>
      </c>
      <c r="I28" s="160">
        <v>0</v>
      </c>
      <c r="J28" s="160">
        <v>0</v>
      </c>
      <c r="K28" s="160">
        <v>0</v>
      </c>
      <c r="L28"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164"/>
      <c r="N28" s="164"/>
      <c r="O28" s="165"/>
      <c r="P28" s="164"/>
      <c r="Q28" s="164"/>
      <c r="R28" s="164"/>
      <c r="S28" s="166">
        <f>IF(ISBLANK(TblTrvlDetails[[#This Row],[Location]]),0,IF(TblTrvlDetails[[#This Row],[D/I]]="I",VLOOKUP(TblTrvlDetails[[#This Row],[Location]],TblDom[],3,FALSE),VLOOKUP(TblTrvlDetails[[#This Row],[Location]],TblDom[],2,FALSE)))</f>
        <v>0</v>
      </c>
      <c r="T28" s="167">
        <f>IF($G28="Enter Date",0,
IF(AND($G28&lt;&gt;"Enter Date",$G28&lt;DATEVALUE("10/1/24")),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IF($G28&gt;=DATEVALUE("10/1/24"),IFERROR((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8" s="167">
        <f>IF($G28="Enter Date",0,
IF(AND($G28&lt;&gt;"Enter Date",$G28&lt;DATEVALUE("10/1/24")),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IF($G28&gt;=DATEVALUE("10/1/24"),IFERROR((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8" s="167">
        <f>IF($G28="Enter Date",0,
IF(AND($G28&lt;&gt;"Enter Date",$G28&lt;DATEVALUE("10/1/24")),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IF($G28&gt;=DATEVALUE("10/1/24"),IFERROR((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8" s="163">
        <f>IF($G28="Enter Date",0,
IF(AND($G28&lt;&gt;"Enter Date",$G28&lt;DATEVALUE("10/1/24")),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IF($G28&gt;=DATEVALUE("10/1/24"),IFERROR((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8" s="168">
        <f>IFERROR(SUM(L28:N28,P28:R28,(TblTrvlDetails[[#This Row],[Miles*]]*VLOOKUP("Car Mileage",TblTransport[#All],2,FALSE))),"")</f>
        <v>0</v>
      </c>
      <c r="Y28" s="50">
        <v>0</v>
      </c>
      <c r="Z28" s="46" t="e">
        <f>IF(MONTH(TblTrvlDetails[[#This Row],[Travel Date
required]])&lt;10,YEAR(TblTrvlDetails[[#This Row],[Travel Date
required]]),YEAR(TblTrvlDetails[[#This Row],[Travel Date
required]])+1)</f>
        <v>#VALUE!</v>
      </c>
      <c r="AA28" s="47" t="e">
        <f>CONCATENATE(TblTrvlDetails[[#This Row],[GSA FY]],TblTrvlDetails[[#This Row],[Full Amt]])</f>
        <v>#VALUE!</v>
      </c>
    </row>
    <row r="29" spans="2:27" ht="15.5">
      <c r="B29" s="157"/>
      <c r="C29" s="158"/>
      <c r="D29" s="187"/>
      <c r="E29" s="159" t="str">
        <f>_xlfn.IFNA(IF(VLOOKUP(TblTrvlDetails[[#This Row],[Location]],TblDom[],2,FALSE)&lt;&gt;"International","D",IF(VLOOKUP(TblTrvlDetails[[#This Row],[Location]],TblDom[],2,FALSE)="International","I","")),"")</f>
        <v/>
      </c>
      <c r="F29"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29" s="196" t="str">
        <f>IF(ISBLANK(TblTrvlDetails[[#This Row],[Rate Type]])=TRUE,"","Enter Date")</f>
        <v/>
      </c>
      <c r="H29" s="160">
        <v>0</v>
      </c>
      <c r="I29" s="160">
        <v>0</v>
      </c>
      <c r="J29" s="160">
        <v>0</v>
      </c>
      <c r="K29" s="160">
        <v>0</v>
      </c>
      <c r="L29"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164"/>
      <c r="N29" s="164"/>
      <c r="O29" s="165"/>
      <c r="P29" s="164"/>
      <c r="Q29" s="164"/>
      <c r="R29" s="164"/>
      <c r="S29" s="166">
        <f>IF(ISBLANK(TblTrvlDetails[[#This Row],[Location]]),0,IF(TblTrvlDetails[[#This Row],[D/I]]="I",VLOOKUP(TblTrvlDetails[[#This Row],[Location]],TblDom[],3,FALSE),VLOOKUP(TblTrvlDetails[[#This Row],[Location]],TblDom[],2,FALSE)))</f>
        <v>0</v>
      </c>
      <c r="T29" s="167">
        <f>IF($G29="Enter Date",0,
IF(AND($G29&lt;&gt;"Enter Date",$G29&lt;DATEVALUE("10/1/24")),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IF($G29&gt;=DATEVALUE("10/1/24"),IFERROR((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9" s="167">
        <f>IF($G29="Enter Date",0,
IF(AND($G29&lt;&gt;"Enter Date",$G29&lt;DATEVALUE("10/1/24")),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IF($G29&gt;=DATEVALUE("10/1/24"),IFERROR((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9" s="167">
        <f>IF($G29="Enter Date",0,
IF(AND($G29&lt;&gt;"Enter Date",$G29&lt;DATEVALUE("10/1/24")),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IF($G29&gt;=DATEVALUE("10/1/24"),IFERROR((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9" s="163">
        <f>IF($G29="Enter Date",0,
IF(AND($G29&lt;&gt;"Enter Date",$G29&lt;DATEVALUE("10/1/24")),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IF($G29&gt;=DATEVALUE("10/1/24"),IFERROR((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9" s="168">
        <f>IFERROR(SUM(L29:N29,P29:R29,(TblTrvlDetails[[#This Row],[Miles*]]*VLOOKUP("Car Mileage",TblTransport[#All],2,FALSE))),"")</f>
        <v>0</v>
      </c>
      <c r="Y29" s="50">
        <v>0</v>
      </c>
      <c r="Z29" s="46" t="e">
        <f>IF(MONTH(TblTrvlDetails[[#This Row],[Travel Date
required]])&lt;10,YEAR(TblTrvlDetails[[#This Row],[Travel Date
required]]),YEAR(TblTrvlDetails[[#This Row],[Travel Date
required]])+1)</f>
        <v>#VALUE!</v>
      </c>
      <c r="AA29" s="47" t="e">
        <f>CONCATENATE(TblTrvlDetails[[#This Row],[GSA FY]],TblTrvlDetails[[#This Row],[Full Amt]])</f>
        <v>#VALUE!</v>
      </c>
    </row>
    <row r="30" spans="2:27" ht="15.5">
      <c r="B30" s="157"/>
      <c r="C30" s="158"/>
      <c r="D30" s="187"/>
      <c r="E30" s="159" t="str">
        <f>_xlfn.IFNA(IF(VLOOKUP(TblTrvlDetails[[#This Row],[Location]],TblDom[],2,FALSE)&lt;&gt;"International","D",IF(VLOOKUP(TblTrvlDetails[[#This Row],[Location]],TblDom[],2,FALSE)="International","I","")),"")</f>
        <v/>
      </c>
      <c r="F30"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30" s="196" t="str">
        <f>IF(ISBLANK(TblTrvlDetails[[#This Row],[Rate Type]])=TRUE,"","Enter Date")</f>
        <v/>
      </c>
      <c r="H30" s="160">
        <v>0</v>
      </c>
      <c r="I30" s="160">
        <v>0</v>
      </c>
      <c r="J30" s="160">
        <v>0</v>
      </c>
      <c r="K30" s="160">
        <v>0</v>
      </c>
      <c r="L30"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0" s="164"/>
      <c r="N30" s="164"/>
      <c r="O30" s="165"/>
      <c r="P30" s="164"/>
      <c r="Q30" s="164"/>
      <c r="R30" s="164"/>
      <c r="S30" s="166">
        <f>IF(ISBLANK(TblTrvlDetails[[#This Row],[Location]]),0,IF(TblTrvlDetails[[#This Row],[D/I]]="I",VLOOKUP(TblTrvlDetails[[#This Row],[Location]],TblDom[],3,FALSE),VLOOKUP(TblTrvlDetails[[#This Row],[Location]],TblDom[],2,FALSE)))</f>
        <v>0</v>
      </c>
      <c r="T30" s="167">
        <f>IF($G30="Enter Date",0,
IF(AND($G30&lt;&gt;"Enter Date",$G30&lt;DATEVALUE("10/1/24")),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IF($G30&gt;=DATEVALUE("10/1/24"),IFERROR((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0" s="167">
        <f>IF($G30="Enter Date",0,
IF(AND($G30&lt;&gt;"Enter Date",$G30&lt;DATEVALUE("10/1/24")),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IF($G30&gt;=DATEVALUE("10/1/24"),IFERROR((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0" s="167">
        <f>IF($G30="Enter Date",0,
IF(AND($G30&lt;&gt;"Enter Date",$G30&lt;DATEVALUE("10/1/24")),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IF($G30&gt;=DATEVALUE("10/1/24"),IFERROR((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0" s="163">
        <f>IF($G30="Enter Date",0,
IF(AND($G30&lt;&gt;"Enter Date",$G30&lt;DATEVALUE("10/1/24")),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IF($G30&gt;=DATEVALUE("10/1/24"),IFERROR((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0" s="168">
        <f>IFERROR(SUM(L30:N30,P30:R30,(TblTrvlDetails[[#This Row],[Miles*]]*VLOOKUP("Car Mileage",TblTransport[#All],2,FALSE))),"")</f>
        <v>0</v>
      </c>
      <c r="Y30" s="50">
        <v>0</v>
      </c>
      <c r="Z30" s="46" t="e">
        <f>IF(MONTH(TblTrvlDetails[[#This Row],[Travel Date
required]])&lt;10,YEAR(TblTrvlDetails[[#This Row],[Travel Date
required]]),YEAR(TblTrvlDetails[[#This Row],[Travel Date
required]])+1)</f>
        <v>#VALUE!</v>
      </c>
      <c r="AA30" s="47" t="e">
        <f>CONCATENATE(TblTrvlDetails[[#This Row],[GSA FY]],TblTrvlDetails[[#This Row],[Full Amt]])</f>
        <v>#VALUE!</v>
      </c>
    </row>
    <row r="31" spans="2:27" ht="15.5">
      <c r="B31" s="157"/>
      <c r="C31" s="158"/>
      <c r="D31" s="187"/>
      <c r="E31" s="159" t="str">
        <f>_xlfn.IFNA(IF(VLOOKUP(TblTrvlDetails[[#This Row],[Location]],TblDom[],2,FALSE)&lt;&gt;"International","D",IF(VLOOKUP(TblTrvlDetails[[#This Row],[Location]],TblDom[],2,FALSE)="International","I","")),"")</f>
        <v/>
      </c>
      <c r="F31" s="159">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Row],[Location]],TblDom[],2,FALSE)&lt;=IF($G$6&lt;10/1/2025,HighestRate24,HighestRate25)))),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Row],[Location]],TblDom[],2,FALSE)&lt;=IF($G$6&lt;10/1/2025,HighestRate24,HighestRate25)))), VLOOKUP(TblTrvlDetails[[#This Row],[Location]],TblDom[],2,FALSE))))))))),0)</f>
        <v>0</v>
      </c>
      <c r="G31" s="196" t="str">
        <f>IF(ISBLANK(TblTrvlDetails[[#This Row],[Rate Type]])=TRUE,"","Enter Date")</f>
        <v/>
      </c>
      <c r="H31" s="160">
        <v>0</v>
      </c>
      <c r="I31" s="160">
        <v>0</v>
      </c>
      <c r="J31" s="160">
        <v>0</v>
      </c>
      <c r="K31" s="160">
        <v>0</v>
      </c>
      <c r="L31" s="163">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1" s="164"/>
      <c r="N31" s="164"/>
      <c r="O31" s="165"/>
      <c r="P31" s="164"/>
      <c r="Q31" s="164"/>
      <c r="R31" s="164"/>
      <c r="S31" s="166">
        <f>IF(ISBLANK(TblTrvlDetails[[#This Row],[Location]]),0,IF(TblTrvlDetails[[#This Row],[D/I]]="I",VLOOKUP(TblTrvlDetails[[#This Row],[Location]],TblDom[],3,FALSE),VLOOKUP(TblTrvlDetails[[#This Row],[Location]],TblDom[],2,FALSE)))</f>
        <v>0</v>
      </c>
      <c r="T31" s="167">
        <f>IF($G31="Enter Date",0,
IF(AND($G31&lt;&gt;"Enter Date",$G31&lt;DATEVALUE("10/1/24")),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IF($G31&gt;=DATEVALUE("10/1/24"),IFERROR((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1" s="167">
        <f>IF($G31="Enter Date",0,
IF(AND($G31&lt;&gt;"Enter Date",$G31&lt;DATEVALUE("10/1/24")),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IF($G31&gt;=DATEVALUE("10/1/24"),IFERROR((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1" s="167">
        <f>IF($G31="Enter Date",0,
IF(AND($G31&lt;&gt;"Enter Date",$G31&lt;DATEVALUE("10/1/24")),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IF($G31&gt;=DATEVALUE("10/1/24"),IFERROR((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1" s="163">
        <f>IF($G31="Enter Date",0,
IF(AND($G31&lt;&gt;"Enter Date",$G31&lt;DATEVALUE("10/1/24")),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IF($G31&gt;=DATEVALUE("10/1/24"),IFERROR((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1" s="168">
        <f>IFERROR(SUM(L31:N31,P31:R31,(TblTrvlDetails[[#This Row],[Miles*]]*VLOOKUP("Car Mileage",TblTransport[#All],2,FALSE))),"")</f>
        <v>0</v>
      </c>
      <c r="Y31" s="50">
        <v>0</v>
      </c>
      <c r="Z31" s="46" t="e">
        <f>IF(MONTH(TblTrvlDetails[[#This Row],[Travel Date
required]])&lt;10,YEAR(TblTrvlDetails[[#This Row],[Travel Date
required]]),YEAR(TblTrvlDetails[[#This Row],[Travel Date
required]])+1)</f>
        <v>#VALUE!</v>
      </c>
      <c r="AA31" s="47" t="e">
        <f>CONCATENATE(TblTrvlDetails[[#This Row],[GSA FY]],TblTrvlDetails[[#This Row],[Full Amt]])</f>
        <v>#VALUE!</v>
      </c>
    </row>
    <row r="32" spans="2:27" ht="15.5">
      <c r="B32" s="97"/>
      <c r="C32" s="97"/>
      <c r="D32" s="97"/>
      <c r="E32" s="97"/>
      <c r="F32" s="97"/>
      <c r="G32" s="97"/>
      <c r="H32" s="97"/>
      <c r="I32" s="97"/>
      <c r="J32" s="97"/>
      <c r="K32" s="97"/>
      <c r="L32" s="97"/>
      <c r="M32" s="97"/>
      <c r="N32" s="97"/>
      <c r="O32" s="97"/>
      <c r="P32" s="97"/>
      <c r="Q32" s="97"/>
      <c r="R32" s="97"/>
      <c r="S32" s="97"/>
      <c r="T32" s="97"/>
      <c r="U32" s="97"/>
      <c r="V32" s="97"/>
      <c r="W32" s="97"/>
      <c r="X32" s="97"/>
    </row>
  </sheetData>
  <sheetProtection algorithmName="SHA-512" hashValue="cjQAx2nUnbnQsOBud1HzdDqORQp1yQI7tuPlUjVAM5jZUOhsyhd4dfR4N8JRzlD/09ELKify4TevJR4fVgOrfQ==" saltValue="zKHYig5XwIfKaKHKP8Cjow==" spinCount="100000" sheet="1" objects="1" scenarios="1"/>
  <mergeCells count="14">
    <mergeCell ref="B1:X1"/>
    <mergeCell ref="B2:X2"/>
    <mergeCell ref="L4:R5"/>
    <mergeCell ref="Q12:R13"/>
    <mergeCell ref="X12:Y13"/>
    <mergeCell ref="F13:P13"/>
    <mergeCell ref="B3:J3"/>
    <mergeCell ref="L6:X7"/>
    <mergeCell ref="I15:K15"/>
    <mergeCell ref="C5:D5"/>
    <mergeCell ref="C6:D6"/>
    <mergeCell ref="G7:H7"/>
    <mergeCell ref="G6:H6"/>
    <mergeCell ref="G15:H15"/>
  </mergeCells>
  <phoneticPr fontId="12" type="noConversion"/>
  <conditionalFormatting sqref="F6:F7">
    <cfRule type="expression" dxfId="3" priority="5">
      <formula>(ISBLANK(G6))</formula>
    </cfRule>
  </conditionalFormatting>
  <conditionalFormatting sqref="G17:G23">
    <cfRule type="containsText" dxfId="2" priority="8" operator="containsText" text="Enter Date">
      <formula>NOT(ISERROR(SEARCH("Enter Date",G17)))</formula>
    </cfRule>
  </conditionalFormatting>
  <conditionalFormatting sqref="G24:G31">
    <cfRule type="containsText" dxfId="1" priority="4" operator="containsText" text="Enter Date">
      <formula>NOT(ISERROR(SEARCH("Enter Date",G24)))</formula>
    </cfRule>
  </conditionalFormatting>
  <conditionalFormatting sqref="F13:P13">
    <cfRule type="expression" dxfId="0" priority="1">
      <formula>$C$7="No"</formula>
    </cfRule>
  </conditionalFormatting>
  <dataValidations count="3">
    <dataValidation type="list" allowBlank="1" showInputMessage="1" showErrorMessage="1" sqref="B17:B31" xr:uid="{F15AC928-CC7A-4E74-B9C1-4B01E9C723CE}">
      <formula1>$B$9:$B$13</formula1>
    </dataValidation>
    <dataValidation allowBlank="1" showInputMessage="1" showErrorMessage="1" promptTitle="TRAVEL DATE for M&amp;IE" prompt="For $0 values, please validate per diem rate is appropriate for travel dates on detail lines." sqref="L16" xr:uid="{D5605415-2D4D-4D8B-A666-57BF829BCE23}"/>
    <dataValidation type="list" allowBlank="1" showInputMessage="1" showErrorMessage="1" promptTitle="Overnight Stay" prompt="Choose No if the travel claim does not include any overnight stays with associated per diems. Choose Yes if the travel includes overnight stay(s). " sqref="C7" xr:uid="{93031E9C-A652-417D-BB8D-2F2A78597C22}">
      <formula1>"Yes, No"</formula1>
    </dataValidation>
  </dataValidations>
  <hyperlinks>
    <hyperlink ref="D8" r:id="rId1" display="International Rates (State Dept)" xr:uid="{21DD02F2-915F-4D90-9C34-CF297AEA1277}"/>
    <hyperlink ref="C8" r:id="rId2" xr:uid="{EAD12657-15CC-462B-8F73-3AA76AC31235}"/>
  </hyperlinks>
  <printOptions horizontalCentered="1"/>
  <pageMargins left="0.25" right="0.25" top="0.25" bottom="0.25" header="0" footer="0.05"/>
  <pageSetup scale="65" orientation="landscape" r:id="rId3"/>
  <headerFooter>
    <oddFooter>&amp;L&amp;"-,Italic"&amp;9Version 2 - 11/13/23&amp;R&amp;"-,Italic"&amp;9&amp;D&amp;T</oddFooter>
  </headerFooter>
  <ignoredErrors>
    <ignoredError sqref="G25:G31" unlockedFormula="1"/>
    <ignoredError sqref="I31 J31 K31 H31" calculatedColumn="1"/>
  </ignoredErrors>
  <drawing r:id="rId4"/>
  <tableParts count="2">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E0108D65-8053-483B-9BF2-E01394D20001}">
          <x14:formula1>
            <xm:f>Data!$AB$4:$AB$6</xm:f>
          </x14:formula1>
          <xm:sqref>C17:C31</xm:sqref>
        </x14:dataValidation>
        <x14:dataValidation type="list" allowBlank="1" showInputMessage="1" showErrorMessage="1" xr:uid="{DE094C07-7717-4590-923A-2A5E75732D31}">
          <x14:formula1>
            <xm:f>IF($E$8="2023",Data!$Q$4:$Q$9,IF($E$8="2024",Data!$Q$10:$Q$15,Data!$Q$4:$Q$14))</xm:f>
          </x14:formula1>
          <xm:sqref>C9:C13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8" sqref="B8"/>
    </sheetView>
  </sheetViews>
  <sheetFormatPr defaultRowHeight="14.5"/>
  <cols>
    <col min="1" max="1" width="9.08984375" customWidth="1"/>
    <col min="2" max="2" width="49.90625" customWidth="1"/>
    <col min="3" max="3" width="10.36328125" bestFit="1" customWidth="1"/>
  </cols>
  <sheetData>
    <row r="1" spans="1:3">
      <c r="A1" s="40" t="s">
        <v>57</v>
      </c>
      <c r="B1" s="41" t="s">
        <v>60</v>
      </c>
      <c r="C1" s="39" t="s">
        <v>61</v>
      </c>
    </row>
    <row r="2" spans="1:3">
      <c r="A2" s="52">
        <v>1</v>
      </c>
      <c r="B2" s="54" t="s">
        <v>58</v>
      </c>
      <c r="C2" s="53">
        <v>45236</v>
      </c>
    </row>
    <row r="3" spans="1:3">
      <c r="A3" s="52">
        <v>2</v>
      </c>
      <c r="B3" s="54" t="s">
        <v>59</v>
      </c>
      <c r="C3" s="53">
        <v>45243</v>
      </c>
    </row>
    <row r="4" spans="1:3" ht="29">
      <c r="A4" s="52">
        <v>3</v>
      </c>
      <c r="B4" s="54" t="s">
        <v>62</v>
      </c>
      <c r="C4" s="53">
        <v>45271</v>
      </c>
    </row>
    <row r="5" spans="1:3">
      <c r="A5" s="52">
        <v>4</v>
      </c>
      <c r="B5" s="54" t="s">
        <v>63</v>
      </c>
      <c r="C5" s="53">
        <v>45280</v>
      </c>
    </row>
    <row r="6" spans="1:3" ht="29">
      <c r="A6" s="52">
        <v>5</v>
      </c>
      <c r="B6" s="54" t="s">
        <v>65</v>
      </c>
      <c r="C6" s="53">
        <v>45566</v>
      </c>
    </row>
    <row r="7" spans="1:3" ht="145">
      <c r="A7" s="52">
        <v>6</v>
      </c>
      <c r="B7" s="54" t="s">
        <v>83</v>
      </c>
      <c r="C7" s="53">
        <v>45575</v>
      </c>
    </row>
    <row r="8" spans="1:3" ht="29">
      <c r="A8" s="52">
        <v>7</v>
      </c>
      <c r="B8" s="54" t="s">
        <v>84</v>
      </c>
      <c r="C8" s="53">
        <v>45575</v>
      </c>
    </row>
    <row r="9" spans="1:3">
      <c r="A9" s="52"/>
      <c r="B9" s="54"/>
      <c r="C9" s="55"/>
    </row>
    <row r="10" spans="1:3">
      <c r="A10" s="52"/>
      <c r="B10" s="54"/>
      <c r="C10" s="55"/>
    </row>
    <row r="11" spans="1:3">
      <c r="A11" s="52"/>
      <c r="B11" s="54"/>
      <c r="C11" s="55"/>
    </row>
    <row r="12" spans="1:3">
      <c r="A12" s="52"/>
      <c r="B12" s="54"/>
      <c r="C12" s="55"/>
    </row>
    <row r="13" spans="1:3">
      <c r="A13" s="52"/>
      <c r="B13" s="54"/>
      <c r="C13" s="55"/>
    </row>
    <row r="14" spans="1:3">
      <c r="A14" s="56"/>
      <c r="B14" s="58"/>
      <c r="C14" s="57"/>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B269"/>
  <sheetViews>
    <sheetView showFormulas="1" showGridLines="0" topLeftCell="D2" workbookViewId="0">
      <selection activeCell="Z15" sqref="Z15"/>
    </sheetView>
  </sheetViews>
  <sheetFormatPr defaultRowHeight="14.5"/>
  <cols>
    <col min="1" max="1" width="17" hidden="1" customWidth="1"/>
    <col min="2" max="2" width="7" hidden="1" customWidth="1"/>
    <col min="3" max="3" width="23" hidden="1" customWidth="1"/>
    <col min="4" max="4" width="13.7265625" style="17" customWidth="1"/>
    <col min="5" max="7" width="13.26953125" customWidth="1"/>
    <col min="8" max="8" width="13.90625" customWidth="1"/>
    <col min="10" max="10" width="12.54296875" bestFit="1" customWidth="1"/>
    <col min="11" max="11" width="11.26953125" bestFit="1" customWidth="1"/>
    <col min="12" max="12" width="9.26953125" bestFit="1" customWidth="1"/>
    <col min="13" max="13" width="8" bestFit="1" customWidth="1"/>
    <col min="14" max="14" width="12.90625" bestFit="1" customWidth="1"/>
    <col min="16" max="16" width="16.08984375" bestFit="1" customWidth="1"/>
    <col min="18" max="18" width="12.36328125" customWidth="1"/>
    <col min="20" max="20" width="9.26953125" bestFit="1" customWidth="1"/>
    <col min="22" max="22" width="9.90625" bestFit="1" customWidth="1"/>
    <col min="24" max="24" width="15.90625" customWidth="1"/>
    <col min="25" max="25" width="15.1796875" bestFit="1" customWidth="1"/>
    <col min="27" max="27" width="22" customWidth="1"/>
    <col min="28" max="28" width="21.90625" bestFit="1" customWidth="1"/>
  </cols>
  <sheetData>
    <row r="1" spans="1:28" ht="15.5">
      <c r="D1" s="18" t="s">
        <v>26</v>
      </c>
      <c r="F1" s="42">
        <v>45200</v>
      </c>
      <c r="J1" s="18" t="s">
        <v>26</v>
      </c>
      <c r="L1" s="42">
        <v>45566</v>
      </c>
      <c r="P1" s="1" t="s">
        <v>64</v>
      </c>
      <c r="Q1">
        <v>2023</v>
      </c>
      <c r="R1" s="48">
        <v>45218</v>
      </c>
      <c r="S1">
        <v>2024</v>
      </c>
      <c r="T1" s="48">
        <v>45566</v>
      </c>
      <c r="U1">
        <v>2025</v>
      </c>
      <c r="V1" s="42">
        <v>45931</v>
      </c>
      <c r="X1" t="s">
        <v>29</v>
      </c>
    </row>
    <row r="3" spans="1:28">
      <c r="A3" s="3" t="s">
        <v>15</v>
      </c>
      <c r="D3" s="15" t="s">
        <v>12</v>
      </c>
      <c r="E3" s="4" t="s">
        <v>0</v>
      </c>
      <c r="F3" s="4" t="s">
        <v>1</v>
      </c>
      <c r="G3" s="4" t="s">
        <v>2</v>
      </c>
      <c r="H3" s="5" t="s">
        <v>13</v>
      </c>
      <c r="J3" s="15" t="s">
        <v>12</v>
      </c>
      <c r="K3" s="4" t="s">
        <v>0</v>
      </c>
      <c r="L3" s="4" t="s">
        <v>1</v>
      </c>
      <c r="M3" s="4" t="s">
        <v>2</v>
      </c>
      <c r="N3" s="5" t="s">
        <v>13</v>
      </c>
      <c r="P3" s="3" t="s">
        <v>68</v>
      </c>
      <c r="Q3" s="3" t="s">
        <v>15</v>
      </c>
      <c r="R3" s="3" t="s">
        <v>23</v>
      </c>
      <c r="S3" s="3" t="s">
        <v>1</v>
      </c>
      <c r="T3" s="3" t="s">
        <v>2</v>
      </c>
      <c r="U3" s="3" t="s">
        <v>22</v>
      </c>
      <c r="V3" s="3" t="s">
        <v>9</v>
      </c>
      <c r="W3" s="3" t="s">
        <v>67</v>
      </c>
      <c r="Y3" t="s">
        <v>30</v>
      </c>
      <c r="Z3" t="s">
        <v>34</v>
      </c>
      <c r="AB3" t="s">
        <v>17</v>
      </c>
    </row>
    <row r="4" spans="1:28">
      <c r="A4" s="3">
        <v>59</v>
      </c>
      <c r="D4" s="16" t="s">
        <v>14</v>
      </c>
      <c r="E4" s="6">
        <v>0.15</v>
      </c>
      <c r="F4" s="6">
        <v>0.25</v>
      </c>
      <c r="G4" s="6">
        <v>0.4</v>
      </c>
      <c r="H4" s="7">
        <v>0.2</v>
      </c>
      <c r="J4" s="16" t="s">
        <v>14</v>
      </c>
      <c r="K4" s="6">
        <v>0.15</v>
      </c>
      <c r="L4" s="6">
        <v>0.25</v>
      </c>
      <c r="M4" s="6">
        <v>0.4</v>
      </c>
      <c r="N4" s="7">
        <v>0.2</v>
      </c>
      <c r="P4" s="3" t="s">
        <v>69</v>
      </c>
      <c r="Q4" s="3">
        <v>59</v>
      </c>
      <c r="R4" s="45">
        <v>13</v>
      </c>
      <c r="S4" s="45">
        <v>15</v>
      </c>
      <c r="T4" s="45">
        <v>26</v>
      </c>
      <c r="U4" s="45">
        <v>5</v>
      </c>
      <c r="V4" s="45">
        <v>44.25</v>
      </c>
      <c r="W4" s="51" t="s">
        <v>81</v>
      </c>
      <c r="Y4" t="s">
        <v>31</v>
      </c>
      <c r="AB4" t="s">
        <v>9</v>
      </c>
    </row>
    <row r="5" spans="1:28">
      <c r="A5" s="3">
        <v>64</v>
      </c>
      <c r="D5" s="8">
        <v>1</v>
      </c>
      <c r="E5" s="9">
        <v>0</v>
      </c>
      <c r="F5" s="9">
        <v>0</v>
      </c>
      <c r="G5" s="9">
        <v>0</v>
      </c>
      <c r="H5" s="10">
        <v>1</v>
      </c>
      <c r="J5" s="8">
        <v>1</v>
      </c>
      <c r="K5" s="9">
        <v>0</v>
      </c>
      <c r="L5" s="9">
        <v>0</v>
      </c>
      <c r="M5" s="9">
        <v>0</v>
      </c>
      <c r="N5" s="10">
        <v>1</v>
      </c>
      <c r="P5" s="3" t="s">
        <v>70</v>
      </c>
      <c r="Q5" s="3">
        <v>64</v>
      </c>
      <c r="R5" s="45">
        <v>14</v>
      </c>
      <c r="S5" s="45">
        <v>16</v>
      </c>
      <c r="T5" s="45">
        <v>29</v>
      </c>
      <c r="U5" s="45">
        <v>5</v>
      </c>
      <c r="V5" s="45">
        <v>48</v>
      </c>
      <c r="W5" s="51" t="s">
        <v>81</v>
      </c>
      <c r="Y5" t="s">
        <v>32</v>
      </c>
      <c r="AB5" t="s">
        <v>10</v>
      </c>
    </row>
    <row r="6" spans="1:28">
      <c r="A6" s="3">
        <v>69</v>
      </c>
      <c r="D6" s="8">
        <v>2</v>
      </c>
      <c r="E6" s="9">
        <v>0</v>
      </c>
      <c r="F6" s="9">
        <v>0</v>
      </c>
      <c r="G6" s="9">
        <v>1</v>
      </c>
      <c r="H6" s="10">
        <v>1</v>
      </c>
      <c r="J6" s="8">
        <v>2</v>
      </c>
      <c r="K6" s="9">
        <v>0</v>
      </c>
      <c r="L6" s="9">
        <v>0</v>
      </c>
      <c r="M6" s="9">
        <v>1</v>
      </c>
      <c r="N6" s="10">
        <v>1</v>
      </c>
      <c r="P6" s="3" t="s">
        <v>71</v>
      </c>
      <c r="Q6" s="3">
        <v>69</v>
      </c>
      <c r="R6" s="45">
        <v>16</v>
      </c>
      <c r="S6" s="45">
        <v>17</v>
      </c>
      <c r="T6" s="45">
        <v>31</v>
      </c>
      <c r="U6" s="45">
        <v>5</v>
      </c>
      <c r="V6" s="45">
        <v>51.75</v>
      </c>
      <c r="W6" s="51" t="s">
        <v>81</v>
      </c>
      <c r="Y6" t="s">
        <v>33</v>
      </c>
      <c r="Z6" s="368">
        <v>0.7</v>
      </c>
      <c r="AB6" t="s">
        <v>36</v>
      </c>
    </row>
    <row r="7" spans="1:28">
      <c r="A7" s="3">
        <v>74</v>
      </c>
      <c r="D7" s="8">
        <v>3</v>
      </c>
      <c r="E7" s="9">
        <v>0</v>
      </c>
      <c r="F7" s="9">
        <v>1</v>
      </c>
      <c r="G7" s="9">
        <v>1</v>
      </c>
      <c r="H7" s="10">
        <v>1</v>
      </c>
      <c r="J7" s="8">
        <v>3</v>
      </c>
      <c r="K7" s="9">
        <v>0</v>
      </c>
      <c r="L7" s="9">
        <v>1</v>
      </c>
      <c r="M7" s="9">
        <v>1</v>
      </c>
      <c r="N7" s="10">
        <v>1</v>
      </c>
      <c r="P7" s="3" t="s">
        <v>72</v>
      </c>
      <c r="Q7" s="3">
        <v>74</v>
      </c>
      <c r="R7" s="45">
        <v>17</v>
      </c>
      <c r="S7" s="45">
        <v>18</v>
      </c>
      <c r="T7" s="45">
        <v>34</v>
      </c>
      <c r="U7" s="45">
        <v>5</v>
      </c>
      <c r="V7" s="45">
        <v>55.5</v>
      </c>
      <c r="W7" s="51" t="s">
        <v>81</v>
      </c>
    </row>
    <row r="8" spans="1:28">
      <c r="A8" s="3">
        <v>79</v>
      </c>
      <c r="D8" s="8">
        <v>4</v>
      </c>
      <c r="E8" s="9">
        <v>1</v>
      </c>
      <c r="F8" s="9">
        <v>1</v>
      </c>
      <c r="G8" s="9">
        <v>1</v>
      </c>
      <c r="H8" s="10">
        <v>1</v>
      </c>
      <c r="J8" s="8">
        <v>4</v>
      </c>
      <c r="K8" s="9">
        <v>1</v>
      </c>
      <c r="L8" s="9">
        <v>1</v>
      </c>
      <c r="M8" s="9">
        <v>1</v>
      </c>
      <c r="N8" s="10">
        <v>1</v>
      </c>
      <c r="P8" s="3" t="s">
        <v>73</v>
      </c>
      <c r="Q8" s="3">
        <v>79</v>
      </c>
      <c r="R8" s="45">
        <v>18</v>
      </c>
      <c r="S8" s="45">
        <v>20</v>
      </c>
      <c r="T8" s="45">
        <v>36</v>
      </c>
      <c r="U8" s="45">
        <v>5</v>
      </c>
      <c r="V8" s="45">
        <v>59.25</v>
      </c>
      <c r="W8" s="51" t="s">
        <v>81</v>
      </c>
    </row>
    <row r="9" spans="1:28">
      <c r="D9" s="8">
        <v>5</v>
      </c>
      <c r="E9" s="9">
        <v>1</v>
      </c>
      <c r="F9" s="9">
        <v>1</v>
      </c>
      <c r="G9" s="9">
        <v>2</v>
      </c>
      <c r="H9" s="10">
        <v>1</v>
      </c>
      <c r="J9" s="8">
        <v>5</v>
      </c>
      <c r="K9" s="9">
        <v>1</v>
      </c>
      <c r="L9" s="9">
        <v>1</v>
      </c>
      <c r="M9" s="9">
        <v>2</v>
      </c>
      <c r="N9" s="10">
        <v>1</v>
      </c>
      <c r="P9" s="3" t="s">
        <v>19</v>
      </c>
      <c r="Q9" s="3" t="s">
        <v>19</v>
      </c>
      <c r="R9" s="45"/>
      <c r="S9" s="45"/>
      <c r="T9" s="45"/>
      <c r="U9" s="45"/>
      <c r="V9" s="45"/>
      <c r="W9" s="51"/>
    </row>
    <row r="10" spans="1:28">
      <c r="D10" s="8">
        <v>6</v>
      </c>
      <c r="E10" s="9">
        <v>1</v>
      </c>
      <c r="F10" s="9">
        <v>2</v>
      </c>
      <c r="G10" s="9">
        <v>2</v>
      </c>
      <c r="H10" s="10">
        <v>1</v>
      </c>
      <c r="J10" s="8">
        <v>6</v>
      </c>
      <c r="K10" s="9">
        <v>1</v>
      </c>
      <c r="L10" s="9">
        <v>2</v>
      </c>
      <c r="M10" s="9">
        <v>2</v>
      </c>
      <c r="N10" s="10">
        <v>1</v>
      </c>
      <c r="P10" s="3" t="s">
        <v>74</v>
      </c>
      <c r="Q10" s="3">
        <v>68</v>
      </c>
      <c r="R10" s="45">
        <v>16</v>
      </c>
      <c r="S10" s="45">
        <v>19</v>
      </c>
      <c r="T10" s="45">
        <v>28</v>
      </c>
      <c r="U10" s="45">
        <v>5</v>
      </c>
      <c r="V10" s="45">
        <v>51</v>
      </c>
      <c r="W10" t="s">
        <v>82</v>
      </c>
    </row>
    <row r="11" spans="1:28">
      <c r="D11" s="8">
        <v>7</v>
      </c>
      <c r="E11" s="9">
        <v>1</v>
      </c>
      <c r="F11" s="9">
        <v>2</v>
      </c>
      <c r="G11" s="9">
        <v>3</v>
      </c>
      <c r="H11" s="10">
        <v>1</v>
      </c>
      <c r="J11" s="8">
        <v>7</v>
      </c>
      <c r="K11" s="9">
        <v>1</v>
      </c>
      <c r="L11" s="9">
        <v>2</v>
      </c>
      <c r="M11" s="9">
        <v>3</v>
      </c>
      <c r="N11" s="10">
        <v>1</v>
      </c>
      <c r="P11" s="3" t="s">
        <v>75</v>
      </c>
      <c r="Q11" s="3">
        <v>74</v>
      </c>
      <c r="R11" s="45">
        <v>18</v>
      </c>
      <c r="S11" s="45">
        <v>20</v>
      </c>
      <c r="T11" s="45">
        <v>31</v>
      </c>
      <c r="U11" s="45">
        <v>5</v>
      </c>
      <c r="V11" s="45">
        <v>55.5</v>
      </c>
      <c r="W11" t="s">
        <v>82</v>
      </c>
    </row>
    <row r="12" spans="1:28">
      <c r="D12" s="8">
        <v>8</v>
      </c>
      <c r="E12" s="9">
        <v>1</v>
      </c>
      <c r="F12" s="9">
        <v>2</v>
      </c>
      <c r="G12" s="9">
        <v>3</v>
      </c>
      <c r="H12" s="10">
        <v>2</v>
      </c>
      <c r="J12" s="8">
        <v>8</v>
      </c>
      <c r="K12" s="9">
        <v>1</v>
      </c>
      <c r="L12" s="9">
        <v>2</v>
      </c>
      <c r="M12" s="9">
        <v>3</v>
      </c>
      <c r="N12" s="10">
        <v>2</v>
      </c>
      <c r="P12" s="3" t="s">
        <v>76</v>
      </c>
      <c r="Q12" s="3">
        <v>80</v>
      </c>
      <c r="R12" s="45">
        <v>20</v>
      </c>
      <c r="S12" s="45">
        <v>22</v>
      </c>
      <c r="T12" s="45">
        <v>33</v>
      </c>
      <c r="U12" s="45">
        <v>5</v>
      </c>
      <c r="V12" s="45">
        <v>60</v>
      </c>
      <c r="W12" t="s">
        <v>82</v>
      </c>
    </row>
    <row r="13" spans="1:28">
      <c r="D13" s="8">
        <v>9</v>
      </c>
      <c r="E13" s="9">
        <v>1</v>
      </c>
      <c r="F13" s="9">
        <v>2</v>
      </c>
      <c r="G13" s="9">
        <v>4</v>
      </c>
      <c r="H13" s="10">
        <v>2</v>
      </c>
      <c r="J13" s="8">
        <v>9</v>
      </c>
      <c r="K13" s="9">
        <v>1</v>
      </c>
      <c r="L13" s="9">
        <v>2</v>
      </c>
      <c r="M13" s="9">
        <v>4</v>
      </c>
      <c r="N13" s="10">
        <v>2</v>
      </c>
      <c r="P13" s="3" t="s">
        <v>77</v>
      </c>
      <c r="Q13" s="3">
        <v>86</v>
      </c>
      <c r="R13" s="45">
        <v>22</v>
      </c>
      <c r="S13" s="45">
        <v>23</v>
      </c>
      <c r="T13" s="45">
        <v>36</v>
      </c>
      <c r="U13" s="45">
        <v>5</v>
      </c>
      <c r="V13" s="45">
        <v>64.5</v>
      </c>
      <c r="W13" t="s">
        <v>82</v>
      </c>
    </row>
    <row r="14" spans="1:28">
      <c r="D14" s="8">
        <v>10</v>
      </c>
      <c r="E14" s="9">
        <v>2</v>
      </c>
      <c r="F14" s="9">
        <v>2</v>
      </c>
      <c r="G14" s="9">
        <v>4</v>
      </c>
      <c r="H14" s="10">
        <v>2</v>
      </c>
      <c r="J14" s="8">
        <v>10</v>
      </c>
      <c r="K14" s="9">
        <v>2</v>
      </c>
      <c r="L14" s="9">
        <v>2</v>
      </c>
      <c r="M14" s="9">
        <v>4</v>
      </c>
      <c r="N14" s="10">
        <v>2</v>
      </c>
      <c r="P14" s="3" t="s">
        <v>78</v>
      </c>
      <c r="Q14" s="3">
        <v>92</v>
      </c>
      <c r="R14" s="45">
        <v>23</v>
      </c>
      <c r="S14" s="45">
        <v>26</v>
      </c>
      <c r="T14" s="45">
        <v>38</v>
      </c>
      <c r="U14" s="45">
        <v>5</v>
      </c>
      <c r="V14" s="45">
        <v>69</v>
      </c>
      <c r="W14" t="s">
        <v>82</v>
      </c>
    </row>
    <row r="15" spans="1:28">
      <c r="D15" s="8">
        <v>11</v>
      </c>
      <c r="E15" s="9">
        <v>2</v>
      </c>
      <c r="F15" s="9">
        <v>3</v>
      </c>
      <c r="G15" s="9">
        <v>4</v>
      </c>
      <c r="H15" s="10">
        <v>2</v>
      </c>
      <c r="J15" s="8">
        <v>11</v>
      </c>
      <c r="K15" s="9">
        <v>2</v>
      </c>
      <c r="L15" s="9">
        <v>3</v>
      </c>
      <c r="M15" s="9">
        <v>4</v>
      </c>
      <c r="N15" s="10">
        <v>2</v>
      </c>
      <c r="P15" s="3" t="s">
        <v>19</v>
      </c>
      <c r="Q15" s="3" t="s">
        <v>19</v>
      </c>
      <c r="R15" s="3"/>
      <c r="S15" s="3"/>
      <c r="T15" s="3"/>
      <c r="U15" s="3"/>
      <c r="V15" s="3"/>
    </row>
    <row r="16" spans="1:28">
      <c r="D16" s="8">
        <v>12</v>
      </c>
      <c r="E16" s="9">
        <v>2</v>
      </c>
      <c r="F16" s="9">
        <v>3</v>
      </c>
      <c r="G16" s="9">
        <v>5</v>
      </c>
      <c r="H16" s="10">
        <v>2</v>
      </c>
      <c r="J16" s="8">
        <v>12</v>
      </c>
      <c r="K16" s="9">
        <v>2</v>
      </c>
      <c r="L16" s="9">
        <v>3</v>
      </c>
      <c r="M16" s="9">
        <v>5</v>
      </c>
      <c r="N16" s="10">
        <v>2</v>
      </c>
      <c r="P16" s="3" t="s">
        <v>217</v>
      </c>
      <c r="Q16" s="369">
        <v>68</v>
      </c>
      <c r="R16" s="370">
        <v>16</v>
      </c>
      <c r="S16" s="370">
        <v>19</v>
      </c>
      <c r="T16" s="370">
        <v>28</v>
      </c>
      <c r="U16" s="370">
        <v>5</v>
      </c>
      <c r="V16" s="370">
        <v>51</v>
      </c>
      <c r="W16" s="371" t="s">
        <v>216</v>
      </c>
    </row>
    <row r="17" spans="4:23">
      <c r="D17" s="8">
        <v>13</v>
      </c>
      <c r="E17" s="9">
        <v>2</v>
      </c>
      <c r="F17" s="9">
        <v>3</v>
      </c>
      <c r="G17" s="9">
        <v>5</v>
      </c>
      <c r="H17" s="10">
        <v>3</v>
      </c>
      <c r="J17" s="8">
        <v>13</v>
      </c>
      <c r="K17" s="9">
        <v>2</v>
      </c>
      <c r="L17" s="9">
        <v>3</v>
      </c>
      <c r="M17" s="9">
        <v>5</v>
      </c>
      <c r="N17" s="10">
        <v>3</v>
      </c>
      <c r="P17" s="3" t="s">
        <v>218</v>
      </c>
      <c r="Q17" s="369">
        <v>74</v>
      </c>
      <c r="R17" s="370">
        <v>18</v>
      </c>
      <c r="S17" s="370">
        <v>20</v>
      </c>
      <c r="T17" s="370">
        <v>31</v>
      </c>
      <c r="U17" s="370">
        <v>5</v>
      </c>
      <c r="V17" s="370">
        <v>55.5</v>
      </c>
      <c r="W17" s="371" t="s">
        <v>216</v>
      </c>
    </row>
    <row r="18" spans="4:23">
      <c r="D18" s="8">
        <v>14</v>
      </c>
      <c r="E18" s="9">
        <v>2</v>
      </c>
      <c r="F18" s="9">
        <v>4</v>
      </c>
      <c r="G18" s="9">
        <v>5</v>
      </c>
      <c r="H18" s="10">
        <v>3</v>
      </c>
      <c r="J18" s="8">
        <v>14</v>
      </c>
      <c r="K18" s="9">
        <v>2</v>
      </c>
      <c r="L18" s="9">
        <v>4</v>
      </c>
      <c r="M18" s="9">
        <v>5</v>
      </c>
      <c r="N18" s="10">
        <v>3</v>
      </c>
      <c r="P18" s="3" t="s">
        <v>219</v>
      </c>
      <c r="Q18" s="369">
        <v>80</v>
      </c>
      <c r="R18" s="370">
        <v>20</v>
      </c>
      <c r="S18" s="370">
        <v>22</v>
      </c>
      <c r="T18" s="370">
        <v>33</v>
      </c>
      <c r="U18" s="370">
        <v>5</v>
      </c>
      <c r="V18" s="370">
        <v>60</v>
      </c>
      <c r="W18" s="371" t="s">
        <v>216</v>
      </c>
    </row>
    <row r="19" spans="4:23">
      <c r="D19" s="8">
        <v>15</v>
      </c>
      <c r="E19" s="9">
        <v>2</v>
      </c>
      <c r="F19" s="9">
        <v>4</v>
      </c>
      <c r="G19" s="9">
        <v>6</v>
      </c>
      <c r="H19" s="10">
        <v>3</v>
      </c>
      <c r="J19" s="8">
        <v>15</v>
      </c>
      <c r="K19" s="9">
        <v>2</v>
      </c>
      <c r="L19" s="9">
        <v>4</v>
      </c>
      <c r="M19" s="9">
        <v>6</v>
      </c>
      <c r="N19" s="10">
        <v>3</v>
      </c>
      <c r="P19" s="3" t="s">
        <v>220</v>
      </c>
      <c r="Q19" s="369">
        <v>86</v>
      </c>
      <c r="R19" s="370">
        <v>22</v>
      </c>
      <c r="S19" s="370">
        <v>23</v>
      </c>
      <c r="T19" s="370">
        <v>36</v>
      </c>
      <c r="U19" s="370">
        <v>5</v>
      </c>
      <c r="V19" s="370">
        <v>64.5</v>
      </c>
      <c r="W19" s="371" t="s">
        <v>216</v>
      </c>
    </row>
    <row r="20" spans="4:23">
      <c r="D20" s="8">
        <v>16</v>
      </c>
      <c r="E20" s="9">
        <v>2</v>
      </c>
      <c r="F20" s="9">
        <v>4</v>
      </c>
      <c r="G20" s="9">
        <v>7</v>
      </c>
      <c r="H20" s="10">
        <v>3</v>
      </c>
      <c r="J20" s="8">
        <v>16</v>
      </c>
      <c r="K20" s="9">
        <v>2</v>
      </c>
      <c r="L20" s="9">
        <v>4</v>
      </c>
      <c r="M20" s="9">
        <v>7</v>
      </c>
      <c r="N20" s="10">
        <v>3</v>
      </c>
      <c r="P20" s="3" t="s">
        <v>221</v>
      </c>
      <c r="Q20" s="369">
        <v>92</v>
      </c>
      <c r="R20" s="370">
        <v>23</v>
      </c>
      <c r="S20" s="370">
        <v>26</v>
      </c>
      <c r="T20" s="370">
        <v>38</v>
      </c>
      <c r="U20" s="370">
        <v>5</v>
      </c>
      <c r="V20" s="370">
        <v>69</v>
      </c>
      <c r="W20" s="371" t="s">
        <v>216</v>
      </c>
    </row>
    <row r="21" spans="4:23">
      <c r="D21" s="8">
        <v>17</v>
      </c>
      <c r="E21" s="9">
        <v>3</v>
      </c>
      <c r="F21" s="9">
        <v>4</v>
      </c>
      <c r="G21" s="9">
        <v>7</v>
      </c>
      <c r="H21" s="10">
        <v>3</v>
      </c>
      <c r="J21" s="8">
        <v>17</v>
      </c>
      <c r="K21" s="9">
        <v>3</v>
      </c>
      <c r="L21" s="9">
        <v>4</v>
      </c>
      <c r="M21" s="9">
        <v>7</v>
      </c>
      <c r="N21" s="10">
        <v>3</v>
      </c>
      <c r="P21" s="369" t="s">
        <v>19</v>
      </c>
      <c r="Q21" s="369" t="s">
        <v>19</v>
      </c>
      <c r="R21" s="369"/>
      <c r="S21" s="369"/>
      <c r="T21" s="369"/>
      <c r="U21" s="369"/>
      <c r="V21" s="369"/>
      <c r="W21" s="371"/>
    </row>
    <row r="22" spans="4:23">
      <c r="D22" s="8">
        <v>18</v>
      </c>
      <c r="E22" s="9">
        <v>3</v>
      </c>
      <c r="F22" s="9">
        <v>5</v>
      </c>
      <c r="G22" s="9">
        <v>7</v>
      </c>
      <c r="H22" s="10">
        <v>3</v>
      </c>
      <c r="J22" s="8">
        <v>18</v>
      </c>
      <c r="K22" s="9">
        <v>3</v>
      </c>
      <c r="L22" s="9">
        <v>5</v>
      </c>
      <c r="M22" s="9">
        <v>7</v>
      </c>
      <c r="N22" s="10">
        <v>3</v>
      </c>
    </row>
    <row r="23" spans="4:23">
      <c r="D23" s="8">
        <v>19</v>
      </c>
      <c r="E23" s="9">
        <v>3</v>
      </c>
      <c r="F23" s="9">
        <v>5</v>
      </c>
      <c r="G23" s="9">
        <v>8</v>
      </c>
      <c r="H23" s="10">
        <v>3</v>
      </c>
      <c r="J23" s="8">
        <v>19</v>
      </c>
      <c r="K23" s="9">
        <v>3</v>
      </c>
      <c r="L23" s="9">
        <v>5</v>
      </c>
      <c r="M23" s="9">
        <v>8</v>
      </c>
      <c r="N23" s="10">
        <v>3</v>
      </c>
    </row>
    <row r="24" spans="4:23">
      <c r="D24" s="8">
        <v>20</v>
      </c>
      <c r="E24" s="9">
        <v>3</v>
      </c>
      <c r="F24" s="9">
        <v>5</v>
      </c>
      <c r="G24" s="9">
        <v>8</v>
      </c>
      <c r="H24" s="10">
        <v>4</v>
      </c>
      <c r="J24" s="8">
        <v>20</v>
      </c>
      <c r="K24" s="9">
        <v>3</v>
      </c>
      <c r="L24" s="9">
        <v>5</v>
      </c>
      <c r="M24" s="9">
        <v>8</v>
      </c>
      <c r="N24" s="10">
        <v>4</v>
      </c>
    </row>
    <row r="25" spans="4:23">
      <c r="D25" s="8">
        <v>21</v>
      </c>
      <c r="E25" s="9">
        <v>3</v>
      </c>
      <c r="F25" s="9">
        <v>5</v>
      </c>
      <c r="G25" s="9">
        <v>9</v>
      </c>
      <c r="H25" s="10">
        <v>4</v>
      </c>
      <c r="J25" s="8">
        <v>21</v>
      </c>
      <c r="K25" s="9">
        <v>3</v>
      </c>
      <c r="L25" s="9">
        <v>5</v>
      </c>
      <c r="M25" s="9">
        <v>9</v>
      </c>
      <c r="N25" s="10">
        <v>4</v>
      </c>
    </row>
    <row r="26" spans="4:23">
      <c r="D26" s="8">
        <v>22</v>
      </c>
      <c r="E26" s="9">
        <v>3</v>
      </c>
      <c r="F26" s="9">
        <v>6</v>
      </c>
      <c r="G26" s="9">
        <v>9</v>
      </c>
      <c r="H26" s="10">
        <v>4</v>
      </c>
      <c r="J26" s="8">
        <v>22</v>
      </c>
      <c r="K26" s="9">
        <v>3</v>
      </c>
      <c r="L26" s="9">
        <v>6</v>
      </c>
      <c r="M26" s="9">
        <v>9</v>
      </c>
      <c r="N26" s="10">
        <v>4</v>
      </c>
    </row>
    <row r="27" spans="4:23">
      <c r="D27" s="8">
        <v>23</v>
      </c>
      <c r="E27" s="9">
        <v>3</v>
      </c>
      <c r="F27" s="9">
        <v>6</v>
      </c>
      <c r="G27" s="9">
        <v>9</v>
      </c>
      <c r="H27" s="10">
        <v>5</v>
      </c>
      <c r="J27" s="8">
        <v>23</v>
      </c>
      <c r="K27" s="9">
        <v>3</v>
      </c>
      <c r="L27" s="9">
        <v>6</v>
      </c>
      <c r="M27" s="9">
        <v>9</v>
      </c>
      <c r="N27" s="10">
        <v>5</v>
      </c>
    </row>
    <row r="28" spans="4:23">
      <c r="D28" s="8">
        <v>24</v>
      </c>
      <c r="E28" s="9">
        <v>4</v>
      </c>
      <c r="F28" s="9">
        <v>6</v>
      </c>
      <c r="G28" s="9">
        <v>9</v>
      </c>
      <c r="H28" s="10">
        <v>5</v>
      </c>
      <c r="J28" s="8">
        <v>24</v>
      </c>
      <c r="K28" s="9">
        <v>4</v>
      </c>
      <c r="L28" s="9">
        <v>6</v>
      </c>
      <c r="M28" s="9">
        <v>9</v>
      </c>
      <c r="N28" s="10">
        <v>5</v>
      </c>
    </row>
    <row r="29" spans="4:23">
      <c r="D29" s="8">
        <v>25</v>
      </c>
      <c r="E29" s="9">
        <v>4</v>
      </c>
      <c r="F29" s="9">
        <v>6</v>
      </c>
      <c r="G29" s="9">
        <v>10</v>
      </c>
      <c r="H29" s="10">
        <v>5</v>
      </c>
      <c r="J29" s="8">
        <v>25</v>
      </c>
      <c r="K29" s="9">
        <v>4</v>
      </c>
      <c r="L29" s="9">
        <v>6</v>
      </c>
      <c r="M29" s="9">
        <v>10</v>
      </c>
      <c r="N29" s="10">
        <v>5</v>
      </c>
    </row>
    <row r="30" spans="4:23">
      <c r="D30" s="8">
        <v>26</v>
      </c>
      <c r="E30" s="9">
        <v>4</v>
      </c>
      <c r="F30" s="9">
        <v>7</v>
      </c>
      <c r="G30" s="9">
        <v>11</v>
      </c>
      <c r="H30" s="10">
        <v>5</v>
      </c>
      <c r="J30" s="8">
        <v>26</v>
      </c>
      <c r="K30" s="9">
        <v>4</v>
      </c>
      <c r="L30" s="9">
        <v>7</v>
      </c>
      <c r="M30" s="9">
        <v>10</v>
      </c>
      <c r="N30" s="10">
        <v>5</v>
      </c>
    </row>
    <row r="31" spans="4:23">
      <c r="D31" s="8">
        <v>27</v>
      </c>
      <c r="E31" s="9">
        <v>4</v>
      </c>
      <c r="F31" s="9">
        <v>7</v>
      </c>
      <c r="G31" s="9">
        <v>11</v>
      </c>
      <c r="H31" s="10">
        <v>5</v>
      </c>
      <c r="J31" s="8">
        <v>27</v>
      </c>
      <c r="K31" s="9">
        <v>4</v>
      </c>
      <c r="L31" s="9">
        <v>7</v>
      </c>
      <c r="M31" s="9">
        <v>11</v>
      </c>
      <c r="N31" s="10">
        <v>5</v>
      </c>
    </row>
    <row r="32" spans="4:23">
      <c r="D32" s="8">
        <v>28</v>
      </c>
      <c r="E32" s="9">
        <v>4</v>
      </c>
      <c r="F32" s="9">
        <v>7</v>
      </c>
      <c r="G32" s="9">
        <v>11</v>
      </c>
      <c r="H32" s="10">
        <v>6</v>
      </c>
      <c r="J32" s="8">
        <v>28</v>
      </c>
      <c r="K32" s="9">
        <v>4</v>
      </c>
      <c r="L32" s="9">
        <v>7</v>
      </c>
      <c r="M32" s="9">
        <v>11</v>
      </c>
      <c r="N32" s="10">
        <v>6</v>
      </c>
    </row>
    <row r="33" spans="4:14">
      <c r="D33" s="8">
        <v>29</v>
      </c>
      <c r="E33" s="9">
        <v>4</v>
      </c>
      <c r="F33" s="9">
        <v>7</v>
      </c>
      <c r="G33" s="9">
        <v>12</v>
      </c>
      <c r="H33" s="10">
        <v>6</v>
      </c>
      <c r="J33" s="8">
        <v>29</v>
      </c>
      <c r="K33" s="9">
        <v>4</v>
      </c>
      <c r="L33" s="9">
        <v>7</v>
      </c>
      <c r="M33" s="9">
        <v>12</v>
      </c>
      <c r="N33" s="10">
        <v>6</v>
      </c>
    </row>
    <row r="34" spans="4:14">
      <c r="D34" s="8">
        <v>30</v>
      </c>
      <c r="E34" s="9">
        <v>5</v>
      </c>
      <c r="F34" s="9">
        <v>7</v>
      </c>
      <c r="G34" s="9">
        <v>12</v>
      </c>
      <c r="H34" s="10">
        <v>6</v>
      </c>
      <c r="J34" s="8">
        <v>30</v>
      </c>
      <c r="K34" s="9">
        <v>5</v>
      </c>
      <c r="L34" s="9">
        <v>7</v>
      </c>
      <c r="M34" s="9">
        <v>12</v>
      </c>
      <c r="N34" s="10">
        <v>6</v>
      </c>
    </row>
    <row r="35" spans="4:14">
      <c r="D35" s="8">
        <v>31</v>
      </c>
      <c r="E35" s="9">
        <v>5</v>
      </c>
      <c r="F35" s="9">
        <v>8</v>
      </c>
      <c r="G35" s="9">
        <v>12</v>
      </c>
      <c r="H35" s="10">
        <v>6</v>
      </c>
      <c r="J35" s="8">
        <v>31</v>
      </c>
      <c r="K35" s="9">
        <v>5</v>
      </c>
      <c r="L35" s="9">
        <v>8</v>
      </c>
      <c r="M35" s="9">
        <v>12</v>
      </c>
      <c r="N35" s="10">
        <v>6</v>
      </c>
    </row>
    <row r="36" spans="4:14">
      <c r="D36" s="8">
        <v>32</v>
      </c>
      <c r="E36" s="9">
        <v>5</v>
      </c>
      <c r="F36" s="9">
        <v>8</v>
      </c>
      <c r="G36" s="9">
        <v>13</v>
      </c>
      <c r="H36" s="10">
        <v>6</v>
      </c>
      <c r="J36" s="8">
        <v>32</v>
      </c>
      <c r="K36" s="9">
        <v>5</v>
      </c>
      <c r="L36" s="9">
        <v>8</v>
      </c>
      <c r="M36" s="9">
        <v>13</v>
      </c>
      <c r="N36" s="10">
        <v>6</v>
      </c>
    </row>
    <row r="37" spans="4:14">
      <c r="D37" s="8">
        <v>33</v>
      </c>
      <c r="E37" s="9">
        <v>5</v>
      </c>
      <c r="F37" s="9">
        <v>8</v>
      </c>
      <c r="G37" s="9">
        <v>13</v>
      </c>
      <c r="H37" s="10">
        <v>7</v>
      </c>
      <c r="J37" s="8">
        <v>33</v>
      </c>
      <c r="K37" s="9">
        <v>5</v>
      </c>
      <c r="L37" s="9">
        <v>8</v>
      </c>
      <c r="M37" s="9">
        <v>13</v>
      </c>
      <c r="N37" s="10">
        <v>7</v>
      </c>
    </row>
    <row r="38" spans="4:14">
      <c r="D38" s="8">
        <v>34</v>
      </c>
      <c r="E38" s="9">
        <v>5</v>
      </c>
      <c r="F38" s="9">
        <v>9</v>
      </c>
      <c r="G38" s="9">
        <v>13</v>
      </c>
      <c r="H38" s="10">
        <v>7</v>
      </c>
      <c r="J38" s="8">
        <v>34</v>
      </c>
      <c r="K38" s="9">
        <v>5</v>
      </c>
      <c r="L38" s="9">
        <v>9</v>
      </c>
      <c r="M38" s="9">
        <v>13</v>
      </c>
      <c r="N38" s="10">
        <v>7</v>
      </c>
    </row>
    <row r="39" spans="4:14">
      <c r="D39" s="8">
        <v>35</v>
      </c>
      <c r="E39" s="9">
        <v>5</v>
      </c>
      <c r="F39" s="9">
        <v>9</v>
      </c>
      <c r="G39" s="9">
        <v>14</v>
      </c>
      <c r="H39" s="10">
        <v>7</v>
      </c>
      <c r="J39" s="8">
        <v>35</v>
      </c>
      <c r="K39" s="9">
        <v>5</v>
      </c>
      <c r="L39" s="9">
        <v>9</v>
      </c>
      <c r="M39" s="9">
        <v>14</v>
      </c>
      <c r="N39" s="10">
        <v>7</v>
      </c>
    </row>
    <row r="40" spans="4:14">
      <c r="D40" s="8">
        <v>36</v>
      </c>
      <c r="E40" s="9">
        <v>5</v>
      </c>
      <c r="F40" s="9">
        <v>9</v>
      </c>
      <c r="G40" s="9">
        <v>15</v>
      </c>
      <c r="H40" s="10">
        <v>7</v>
      </c>
      <c r="J40" s="8">
        <v>36</v>
      </c>
      <c r="K40" s="9">
        <v>5</v>
      </c>
      <c r="L40" s="9">
        <v>9</v>
      </c>
      <c r="M40" s="9">
        <v>15</v>
      </c>
      <c r="N40" s="10">
        <v>7</v>
      </c>
    </row>
    <row r="41" spans="4:14">
      <c r="D41" s="8">
        <v>37</v>
      </c>
      <c r="E41" s="9">
        <v>6</v>
      </c>
      <c r="F41" s="9">
        <v>9</v>
      </c>
      <c r="G41" s="9">
        <v>15</v>
      </c>
      <c r="H41" s="10">
        <v>7</v>
      </c>
      <c r="J41" s="8">
        <v>37</v>
      </c>
      <c r="K41" s="9">
        <v>6</v>
      </c>
      <c r="L41" s="9">
        <v>9</v>
      </c>
      <c r="M41" s="9">
        <v>15</v>
      </c>
      <c r="N41" s="10">
        <v>7</v>
      </c>
    </row>
    <row r="42" spans="4:14">
      <c r="D42" s="8">
        <v>38</v>
      </c>
      <c r="E42" s="9">
        <v>6</v>
      </c>
      <c r="F42" s="9">
        <v>10</v>
      </c>
      <c r="G42" s="9">
        <v>15</v>
      </c>
      <c r="H42" s="10">
        <v>7</v>
      </c>
      <c r="J42" s="8">
        <v>38</v>
      </c>
      <c r="K42" s="9">
        <v>6</v>
      </c>
      <c r="L42" s="9">
        <v>10</v>
      </c>
      <c r="M42" s="9">
        <v>15</v>
      </c>
      <c r="N42" s="10">
        <v>7</v>
      </c>
    </row>
    <row r="43" spans="4:14">
      <c r="D43" s="8">
        <v>39</v>
      </c>
      <c r="E43" s="9">
        <v>6</v>
      </c>
      <c r="F43" s="9">
        <v>10</v>
      </c>
      <c r="G43" s="9">
        <v>16</v>
      </c>
      <c r="H43" s="10">
        <v>7</v>
      </c>
      <c r="J43" s="8">
        <v>39</v>
      </c>
      <c r="K43" s="9">
        <v>6</v>
      </c>
      <c r="L43" s="9">
        <v>10</v>
      </c>
      <c r="M43" s="9">
        <v>16</v>
      </c>
      <c r="N43" s="10">
        <v>7</v>
      </c>
    </row>
    <row r="44" spans="4:14">
      <c r="D44" s="8">
        <v>40</v>
      </c>
      <c r="E44" s="9">
        <v>6</v>
      </c>
      <c r="F44" s="9">
        <v>10</v>
      </c>
      <c r="G44" s="9">
        <v>16</v>
      </c>
      <c r="H44" s="10">
        <v>8</v>
      </c>
      <c r="J44" s="8">
        <v>40</v>
      </c>
      <c r="K44" s="9">
        <v>6</v>
      </c>
      <c r="L44" s="9">
        <v>10</v>
      </c>
      <c r="M44" s="9">
        <v>16</v>
      </c>
      <c r="N44" s="10">
        <v>8</v>
      </c>
    </row>
    <row r="45" spans="4:14">
      <c r="D45" s="8">
        <v>41</v>
      </c>
      <c r="E45" s="9">
        <v>6</v>
      </c>
      <c r="F45" s="9">
        <v>10</v>
      </c>
      <c r="G45" s="9">
        <v>17</v>
      </c>
      <c r="H45" s="10">
        <v>8</v>
      </c>
      <c r="J45" s="8">
        <v>41</v>
      </c>
      <c r="K45" s="9">
        <v>6</v>
      </c>
      <c r="L45" s="9">
        <v>10</v>
      </c>
      <c r="M45" s="9">
        <v>17</v>
      </c>
      <c r="N45" s="10">
        <v>8</v>
      </c>
    </row>
    <row r="46" spans="4:14">
      <c r="D46" s="8">
        <v>42</v>
      </c>
      <c r="E46" s="9">
        <v>6</v>
      </c>
      <c r="F46" s="9">
        <v>11</v>
      </c>
      <c r="G46" s="9">
        <v>17</v>
      </c>
      <c r="H46" s="10">
        <v>8</v>
      </c>
      <c r="J46" s="8">
        <v>42</v>
      </c>
      <c r="K46" s="9">
        <v>6</v>
      </c>
      <c r="L46" s="9">
        <v>11</v>
      </c>
      <c r="M46" s="9">
        <v>17</v>
      </c>
      <c r="N46" s="10">
        <v>8</v>
      </c>
    </row>
    <row r="47" spans="4:14">
      <c r="D47" s="8">
        <v>43</v>
      </c>
      <c r="E47" s="9">
        <v>6</v>
      </c>
      <c r="F47" s="9">
        <v>11</v>
      </c>
      <c r="G47" s="9">
        <v>17</v>
      </c>
      <c r="H47" s="10">
        <v>9</v>
      </c>
      <c r="J47" s="8">
        <v>43</v>
      </c>
      <c r="K47" s="9">
        <v>6</v>
      </c>
      <c r="L47" s="9">
        <v>11</v>
      </c>
      <c r="M47" s="9">
        <v>17</v>
      </c>
      <c r="N47" s="10">
        <v>9</v>
      </c>
    </row>
    <row r="48" spans="4:14">
      <c r="D48" s="8">
        <v>44</v>
      </c>
      <c r="E48" s="9">
        <v>7</v>
      </c>
      <c r="F48" s="9">
        <v>11</v>
      </c>
      <c r="G48" s="9">
        <v>17</v>
      </c>
      <c r="H48" s="10">
        <v>9</v>
      </c>
      <c r="J48" s="8">
        <v>44</v>
      </c>
      <c r="K48" s="9">
        <v>7</v>
      </c>
      <c r="L48" s="9">
        <v>11</v>
      </c>
      <c r="M48" s="9">
        <v>17</v>
      </c>
      <c r="N48" s="10">
        <v>9</v>
      </c>
    </row>
    <row r="49" spans="4:14">
      <c r="D49" s="8">
        <v>45</v>
      </c>
      <c r="E49" s="9">
        <v>7</v>
      </c>
      <c r="F49" s="9">
        <v>11</v>
      </c>
      <c r="G49" s="9">
        <v>18</v>
      </c>
      <c r="H49" s="10">
        <v>9</v>
      </c>
      <c r="J49" s="8">
        <v>45</v>
      </c>
      <c r="K49" s="9">
        <v>7</v>
      </c>
      <c r="L49" s="9">
        <v>11</v>
      </c>
      <c r="M49" s="9">
        <v>18</v>
      </c>
      <c r="N49" s="10">
        <v>9</v>
      </c>
    </row>
    <row r="50" spans="4:14">
      <c r="D50" s="8">
        <v>46</v>
      </c>
      <c r="E50" s="9">
        <v>7</v>
      </c>
      <c r="F50" s="9">
        <v>12</v>
      </c>
      <c r="G50" s="9">
        <v>18</v>
      </c>
      <c r="H50" s="10">
        <v>9</v>
      </c>
      <c r="J50" s="8">
        <v>46</v>
      </c>
      <c r="K50" s="9">
        <v>7</v>
      </c>
      <c r="L50" s="9">
        <v>12</v>
      </c>
      <c r="M50" s="9">
        <v>18</v>
      </c>
      <c r="N50" s="10">
        <v>9</v>
      </c>
    </row>
    <row r="51" spans="4:14">
      <c r="D51" s="8">
        <v>47</v>
      </c>
      <c r="E51" s="9">
        <v>7</v>
      </c>
      <c r="F51" s="9">
        <v>12</v>
      </c>
      <c r="G51" s="9">
        <v>19</v>
      </c>
      <c r="H51" s="10">
        <v>9</v>
      </c>
      <c r="J51" s="8">
        <v>47</v>
      </c>
      <c r="K51" s="9">
        <v>7</v>
      </c>
      <c r="L51" s="9">
        <v>12</v>
      </c>
      <c r="M51" s="9">
        <v>19</v>
      </c>
      <c r="N51" s="10">
        <v>9</v>
      </c>
    </row>
    <row r="52" spans="4:14">
      <c r="D52" s="8">
        <v>48</v>
      </c>
      <c r="E52" s="9">
        <v>7</v>
      </c>
      <c r="F52" s="9">
        <v>12</v>
      </c>
      <c r="G52" s="9">
        <v>19</v>
      </c>
      <c r="H52" s="10">
        <v>10</v>
      </c>
      <c r="J52" s="8">
        <v>48</v>
      </c>
      <c r="K52" s="9">
        <v>7</v>
      </c>
      <c r="L52" s="9">
        <v>12</v>
      </c>
      <c r="M52" s="9">
        <v>19</v>
      </c>
      <c r="N52" s="10">
        <v>10</v>
      </c>
    </row>
    <row r="53" spans="4:14">
      <c r="D53" s="8">
        <v>49</v>
      </c>
      <c r="E53" s="9">
        <v>7</v>
      </c>
      <c r="F53" s="9">
        <v>12</v>
      </c>
      <c r="G53" s="9">
        <v>20</v>
      </c>
      <c r="H53" s="10">
        <v>10</v>
      </c>
      <c r="J53" s="8">
        <v>49</v>
      </c>
      <c r="K53" s="9">
        <v>7</v>
      </c>
      <c r="L53" s="9">
        <v>12</v>
      </c>
      <c r="M53" s="9">
        <v>20</v>
      </c>
      <c r="N53" s="10">
        <v>10</v>
      </c>
    </row>
    <row r="54" spans="4:14">
      <c r="D54" s="8">
        <v>50</v>
      </c>
      <c r="E54" s="9">
        <v>8</v>
      </c>
      <c r="F54" s="9">
        <v>12</v>
      </c>
      <c r="G54" s="9">
        <v>20</v>
      </c>
      <c r="H54" s="10">
        <v>10</v>
      </c>
      <c r="J54" s="8">
        <v>50</v>
      </c>
      <c r="K54" s="9">
        <v>8</v>
      </c>
      <c r="L54" s="9">
        <v>12</v>
      </c>
      <c r="M54" s="9">
        <v>20</v>
      </c>
      <c r="N54" s="10">
        <v>10</v>
      </c>
    </row>
    <row r="55" spans="4:14">
      <c r="D55" s="8">
        <v>51</v>
      </c>
      <c r="E55" s="9">
        <v>8</v>
      </c>
      <c r="F55" s="9">
        <v>13</v>
      </c>
      <c r="G55" s="9">
        <v>20</v>
      </c>
      <c r="H55" s="10">
        <v>10</v>
      </c>
      <c r="J55" s="8">
        <v>51</v>
      </c>
      <c r="K55" s="9">
        <v>8</v>
      </c>
      <c r="L55" s="9">
        <v>13</v>
      </c>
      <c r="M55" s="9">
        <v>20</v>
      </c>
      <c r="N55" s="10">
        <v>10</v>
      </c>
    </row>
    <row r="56" spans="4:14">
      <c r="D56" s="8">
        <v>52</v>
      </c>
      <c r="E56" s="9">
        <v>8</v>
      </c>
      <c r="F56" s="9">
        <v>13</v>
      </c>
      <c r="G56" s="9">
        <v>21</v>
      </c>
      <c r="H56" s="10">
        <v>10</v>
      </c>
      <c r="J56" s="8">
        <v>52</v>
      </c>
      <c r="K56" s="9">
        <v>8</v>
      </c>
      <c r="L56" s="9">
        <v>13</v>
      </c>
      <c r="M56" s="9">
        <v>21</v>
      </c>
      <c r="N56" s="10">
        <v>10</v>
      </c>
    </row>
    <row r="57" spans="4:14">
      <c r="D57" s="8">
        <v>53</v>
      </c>
      <c r="E57" s="9">
        <v>8</v>
      </c>
      <c r="F57" s="9">
        <v>13</v>
      </c>
      <c r="G57" s="9">
        <v>21</v>
      </c>
      <c r="H57" s="10">
        <v>11</v>
      </c>
      <c r="J57" s="8">
        <v>53</v>
      </c>
      <c r="K57" s="9">
        <v>8</v>
      </c>
      <c r="L57" s="9">
        <v>13</v>
      </c>
      <c r="M57" s="9">
        <v>21</v>
      </c>
      <c r="N57" s="10">
        <v>11</v>
      </c>
    </row>
    <row r="58" spans="4:14">
      <c r="D58" s="8">
        <v>54</v>
      </c>
      <c r="E58" s="9">
        <v>8</v>
      </c>
      <c r="F58" s="9">
        <v>14</v>
      </c>
      <c r="G58" s="9">
        <v>21</v>
      </c>
      <c r="H58" s="10">
        <v>11</v>
      </c>
      <c r="J58" s="8">
        <v>54</v>
      </c>
      <c r="K58" s="9">
        <v>8</v>
      </c>
      <c r="L58" s="9">
        <v>14</v>
      </c>
      <c r="M58" s="9">
        <v>21</v>
      </c>
      <c r="N58" s="10">
        <v>11</v>
      </c>
    </row>
    <row r="59" spans="4:14">
      <c r="D59" s="8">
        <v>55</v>
      </c>
      <c r="E59" s="9">
        <v>8</v>
      </c>
      <c r="F59" s="9">
        <v>14</v>
      </c>
      <c r="G59" s="9">
        <v>22</v>
      </c>
      <c r="H59" s="10">
        <v>11</v>
      </c>
      <c r="J59" s="8">
        <v>55</v>
      </c>
      <c r="K59" s="9">
        <v>8</v>
      </c>
      <c r="L59" s="9">
        <v>14</v>
      </c>
      <c r="M59" s="9">
        <v>22</v>
      </c>
      <c r="N59" s="10">
        <v>11</v>
      </c>
    </row>
    <row r="60" spans="4:14">
      <c r="D60" s="8">
        <v>56</v>
      </c>
      <c r="E60" s="9">
        <v>8</v>
      </c>
      <c r="F60" s="9">
        <v>14</v>
      </c>
      <c r="G60" s="9">
        <v>23</v>
      </c>
      <c r="H60" s="10">
        <v>11</v>
      </c>
      <c r="J60" s="8">
        <v>56</v>
      </c>
      <c r="K60" s="9">
        <v>8</v>
      </c>
      <c r="L60" s="9">
        <v>14</v>
      </c>
      <c r="M60" s="9">
        <v>23</v>
      </c>
      <c r="N60" s="10">
        <v>11</v>
      </c>
    </row>
    <row r="61" spans="4:14">
      <c r="D61" s="8">
        <v>57</v>
      </c>
      <c r="E61" s="9">
        <v>9</v>
      </c>
      <c r="F61" s="9">
        <v>14</v>
      </c>
      <c r="G61" s="9">
        <v>23</v>
      </c>
      <c r="H61" s="10">
        <v>11</v>
      </c>
      <c r="J61" s="8">
        <v>57</v>
      </c>
      <c r="K61" s="9">
        <v>9</v>
      </c>
      <c r="L61" s="9">
        <v>14</v>
      </c>
      <c r="M61" s="9">
        <v>23</v>
      </c>
      <c r="N61" s="10">
        <v>11</v>
      </c>
    </row>
    <row r="62" spans="4:14">
      <c r="D62" s="8">
        <v>58</v>
      </c>
      <c r="E62" s="9">
        <v>9</v>
      </c>
      <c r="F62" s="9">
        <v>15</v>
      </c>
      <c r="G62" s="9">
        <v>23</v>
      </c>
      <c r="H62" s="10">
        <v>11</v>
      </c>
      <c r="J62" s="8">
        <v>58</v>
      </c>
      <c r="K62" s="9">
        <v>9</v>
      </c>
      <c r="L62" s="9">
        <v>15</v>
      </c>
      <c r="M62" s="9">
        <v>23</v>
      </c>
      <c r="N62" s="10">
        <v>11</v>
      </c>
    </row>
    <row r="63" spans="4:14">
      <c r="D63" s="8">
        <v>59</v>
      </c>
      <c r="E63" s="9">
        <v>9</v>
      </c>
      <c r="F63" s="9">
        <v>15</v>
      </c>
      <c r="G63" s="9">
        <v>24</v>
      </c>
      <c r="H63" s="10">
        <v>11</v>
      </c>
      <c r="J63" s="8">
        <v>59</v>
      </c>
      <c r="K63" s="9">
        <v>9</v>
      </c>
      <c r="L63" s="9">
        <v>15</v>
      </c>
      <c r="M63" s="9">
        <v>24</v>
      </c>
      <c r="N63" s="10">
        <v>11</v>
      </c>
    </row>
    <row r="64" spans="4:14">
      <c r="D64" s="8">
        <v>60</v>
      </c>
      <c r="E64" s="9">
        <v>9</v>
      </c>
      <c r="F64" s="9">
        <v>15</v>
      </c>
      <c r="G64" s="9">
        <v>24</v>
      </c>
      <c r="H64" s="10">
        <v>12</v>
      </c>
      <c r="J64" s="8">
        <v>60</v>
      </c>
      <c r="K64" s="9">
        <v>9</v>
      </c>
      <c r="L64" s="9">
        <v>15</v>
      </c>
      <c r="M64" s="9">
        <v>24</v>
      </c>
      <c r="N64" s="10">
        <v>12</v>
      </c>
    </row>
    <row r="65" spans="4:14">
      <c r="D65" s="8">
        <v>61</v>
      </c>
      <c r="E65" s="9">
        <v>9</v>
      </c>
      <c r="F65" s="9">
        <v>15</v>
      </c>
      <c r="G65" s="9">
        <v>25</v>
      </c>
      <c r="H65" s="10">
        <v>12</v>
      </c>
      <c r="J65" s="8">
        <v>61</v>
      </c>
      <c r="K65" s="9">
        <v>9</v>
      </c>
      <c r="L65" s="9">
        <v>15</v>
      </c>
      <c r="M65" s="9">
        <v>25</v>
      </c>
      <c r="N65" s="10">
        <v>12</v>
      </c>
    </row>
    <row r="66" spans="4:14">
      <c r="D66" s="8">
        <v>62</v>
      </c>
      <c r="E66" s="9">
        <v>9</v>
      </c>
      <c r="F66" s="9">
        <v>16</v>
      </c>
      <c r="G66" s="9">
        <v>25</v>
      </c>
      <c r="H66" s="10">
        <v>12</v>
      </c>
      <c r="J66" s="8">
        <v>62</v>
      </c>
      <c r="K66" s="9">
        <v>9</v>
      </c>
      <c r="L66" s="9">
        <v>16</v>
      </c>
      <c r="M66" s="9">
        <v>25</v>
      </c>
      <c r="N66" s="10">
        <v>12</v>
      </c>
    </row>
    <row r="67" spans="4:14">
      <c r="D67" s="8">
        <v>63</v>
      </c>
      <c r="E67" s="9">
        <v>9</v>
      </c>
      <c r="F67" s="9">
        <v>16</v>
      </c>
      <c r="G67" s="9">
        <v>25</v>
      </c>
      <c r="H67" s="10">
        <v>13</v>
      </c>
      <c r="J67" s="8">
        <v>63</v>
      </c>
      <c r="K67" s="9">
        <v>9</v>
      </c>
      <c r="L67" s="9">
        <v>16</v>
      </c>
      <c r="M67" s="9">
        <v>25</v>
      </c>
      <c r="N67" s="10">
        <v>13</v>
      </c>
    </row>
    <row r="68" spans="4:14">
      <c r="D68" s="8">
        <v>64</v>
      </c>
      <c r="E68" s="9">
        <v>10</v>
      </c>
      <c r="F68" s="9">
        <v>16</v>
      </c>
      <c r="G68" s="9">
        <v>25</v>
      </c>
      <c r="H68" s="10">
        <v>13</v>
      </c>
      <c r="J68" s="8">
        <v>64</v>
      </c>
      <c r="K68" s="9">
        <v>10</v>
      </c>
      <c r="L68" s="9">
        <v>16</v>
      </c>
      <c r="M68" s="9">
        <v>25</v>
      </c>
      <c r="N68" s="10">
        <v>13</v>
      </c>
    </row>
    <row r="69" spans="4:14">
      <c r="D69" s="8">
        <v>65</v>
      </c>
      <c r="E69" s="9">
        <v>10</v>
      </c>
      <c r="F69" s="9">
        <v>16</v>
      </c>
      <c r="G69" s="9">
        <v>26</v>
      </c>
      <c r="H69" s="10">
        <v>13</v>
      </c>
      <c r="J69" s="8">
        <v>65</v>
      </c>
      <c r="K69" s="9">
        <v>10</v>
      </c>
      <c r="L69" s="9">
        <v>16</v>
      </c>
      <c r="M69" s="9">
        <v>26</v>
      </c>
      <c r="N69" s="10">
        <v>13</v>
      </c>
    </row>
    <row r="70" spans="4:14">
      <c r="D70" s="8">
        <v>66</v>
      </c>
      <c r="E70" s="9">
        <v>10</v>
      </c>
      <c r="F70" s="9">
        <v>17</v>
      </c>
      <c r="G70" s="9">
        <v>26</v>
      </c>
      <c r="H70" s="10">
        <v>13</v>
      </c>
      <c r="J70" s="8">
        <v>66</v>
      </c>
      <c r="K70" s="9">
        <v>10</v>
      </c>
      <c r="L70" s="9">
        <v>17</v>
      </c>
      <c r="M70" s="9">
        <v>26</v>
      </c>
      <c r="N70" s="10">
        <v>13</v>
      </c>
    </row>
    <row r="71" spans="4:14">
      <c r="D71" s="8">
        <v>67</v>
      </c>
      <c r="E71" s="9">
        <v>10</v>
      </c>
      <c r="F71" s="9">
        <v>17</v>
      </c>
      <c r="G71" s="9">
        <v>27</v>
      </c>
      <c r="H71" s="10">
        <v>13</v>
      </c>
      <c r="J71" s="8">
        <v>67</v>
      </c>
      <c r="K71" s="9">
        <v>10</v>
      </c>
      <c r="L71" s="9">
        <v>17</v>
      </c>
      <c r="M71" s="9">
        <v>27</v>
      </c>
      <c r="N71" s="10">
        <v>13</v>
      </c>
    </row>
    <row r="72" spans="4:14">
      <c r="D72" s="8">
        <v>68</v>
      </c>
      <c r="E72" s="9">
        <v>10</v>
      </c>
      <c r="F72" s="9">
        <v>17</v>
      </c>
      <c r="G72" s="9">
        <v>27</v>
      </c>
      <c r="H72" s="10">
        <v>14</v>
      </c>
      <c r="J72" s="8">
        <v>68</v>
      </c>
      <c r="K72" s="9">
        <v>10</v>
      </c>
      <c r="L72" s="9">
        <v>17</v>
      </c>
      <c r="M72" s="9">
        <v>27</v>
      </c>
      <c r="N72" s="10">
        <v>14</v>
      </c>
    </row>
    <row r="73" spans="4:14">
      <c r="D73" s="8">
        <v>69</v>
      </c>
      <c r="E73" s="9">
        <v>10</v>
      </c>
      <c r="F73" s="9">
        <v>17</v>
      </c>
      <c r="G73" s="9">
        <v>28</v>
      </c>
      <c r="H73" s="10">
        <v>14</v>
      </c>
      <c r="J73" s="8">
        <v>69</v>
      </c>
      <c r="K73" s="9">
        <v>10</v>
      </c>
      <c r="L73" s="9">
        <v>17</v>
      </c>
      <c r="M73" s="9">
        <v>28</v>
      </c>
      <c r="N73" s="10">
        <v>14</v>
      </c>
    </row>
    <row r="74" spans="4:14">
      <c r="D74" s="8">
        <v>70</v>
      </c>
      <c r="E74" s="9">
        <v>11</v>
      </c>
      <c r="F74" s="9">
        <v>17</v>
      </c>
      <c r="G74" s="9">
        <v>28</v>
      </c>
      <c r="H74" s="10">
        <v>14</v>
      </c>
      <c r="J74" s="8">
        <v>70</v>
      </c>
      <c r="K74" s="9">
        <v>11</v>
      </c>
      <c r="L74" s="9">
        <v>17</v>
      </c>
      <c r="M74" s="9">
        <v>28</v>
      </c>
      <c r="N74" s="10">
        <v>14</v>
      </c>
    </row>
    <row r="75" spans="4:14">
      <c r="D75" s="8">
        <v>71</v>
      </c>
      <c r="E75" s="9">
        <v>11</v>
      </c>
      <c r="F75" s="9">
        <v>18</v>
      </c>
      <c r="G75" s="9">
        <v>28</v>
      </c>
      <c r="H75" s="10">
        <v>14</v>
      </c>
      <c r="J75" s="8">
        <v>71</v>
      </c>
      <c r="K75" s="9">
        <v>11</v>
      </c>
      <c r="L75" s="9">
        <v>18</v>
      </c>
      <c r="M75" s="9">
        <v>28</v>
      </c>
      <c r="N75" s="10">
        <v>14</v>
      </c>
    </row>
    <row r="76" spans="4:14">
      <c r="D76" s="8">
        <v>72</v>
      </c>
      <c r="E76" s="9">
        <v>11</v>
      </c>
      <c r="F76" s="9">
        <v>18</v>
      </c>
      <c r="G76" s="9">
        <v>29</v>
      </c>
      <c r="H76" s="10">
        <v>14</v>
      </c>
      <c r="J76" s="8">
        <v>72</v>
      </c>
      <c r="K76" s="9">
        <v>11</v>
      </c>
      <c r="L76" s="9">
        <v>18</v>
      </c>
      <c r="M76" s="9">
        <v>29</v>
      </c>
      <c r="N76" s="10">
        <v>14</v>
      </c>
    </row>
    <row r="77" spans="4:14">
      <c r="D77" s="8">
        <v>73</v>
      </c>
      <c r="E77" s="9">
        <v>11</v>
      </c>
      <c r="F77" s="9">
        <v>18</v>
      </c>
      <c r="G77" s="9">
        <v>29</v>
      </c>
      <c r="H77" s="10">
        <v>15</v>
      </c>
      <c r="J77" s="8">
        <v>73</v>
      </c>
      <c r="K77" s="9">
        <v>11</v>
      </c>
      <c r="L77" s="9">
        <v>18</v>
      </c>
      <c r="M77" s="9">
        <v>29</v>
      </c>
      <c r="N77" s="10">
        <v>15</v>
      </c>
    </row>
    <row r="78" spans="4:14">
      <c r="D78" s="8">
        <v>74</v>
      </c>
      <c r="E78" s="9">
        <v>11</v>
      </c>
      <c r="F78" s="9">
        <v>19</v>
      </c>
      <c r="G78" s="9">
        <v>29</v>
      </c>
      <c r="H78" s="10">
        <v>15</v>
      </c>
      <c r="J78" s="8">
        <v>74</v>
      </c>
      <c r="K78" s="9">
        <v>11</v>
      </c>
      <c r="L78" s="9">
        <v>19</v>
      </c>
      <c r="M78" s="9">
        <v>29</v>
      </c>
      <c r="N78" s="10">
        <v>15</v>
      </c>
    </row>
    <row r="79" spans="4:14">
      <c r="D79" s="8">
        <v>75</v>
      </c>
      <c r="E79" s="9">
        <v>11</v>
      </c>
      <c r="F79" s="9">
        <v>19</v>
      </c>
      <c r="G79" s="9">
        <v>30</v>
      </c>
      <c r="H79" s="10">
        <v>15</v>
      </c>
      <c r="J79" s="8">
        <v>75</v>
      </c>
      <c r="K79" s="9">
        <v>11</v>
      </c>
      <c r="L79" s="9">
        <v>19</v>
      </c>
      <c r="M79" s="9">
        <v>30</v>
      </c>
      <c r="N79" s="10">
        <v>15</v>
      </c>
    </row>
    <row r="80" spans="4:14">
      <c r="D80" s="8">
        <v>76</v>
      </c>
      <c r="E80" s="9">
        <v>11</v>
      </c>
      <c r="F80" s="9">
        <v>19</v>
      </c>
      <c r="G80" s="9">
        <v>31</v>
      </c>
      <c r="H80" s="10">
        <v>15</v>
      </c>
      <c r="J80" s="8">
        <v>76</v>
      </c>
      <c r="K80" s="9">
        <v>11</v>
      </c>
      <c r="L80" s="9">
        <v>19</v>
      </c>
      <c r="M80" s="9">
        <v>31</v>
      </c>
      <c r="N80" s="10">
        <v>15</v>
      </c>
    </row>
    <row r="81" spans="4:14">
      <c r="D81" s="8">
        <v>77</v>
      </c>
      <c r="E81" s="9">
        <v>12</v>
      </c>
      <c r="F81" s="9">
        <v>19</v>
      </c>
      <c r="G81" s="9">
        <v>31</v>
      </c>
      <c r="H81" s="10">
        <v>15</v>
      </c>
      <c r="J81" s="8">
        <v>77</v>
      </c>
      <c r="K81" s="9">
        <v>12</v>
      </c>
      <c r="L81" s="9">
        <v>19</v>
      </c>
      <c r="M81" s="9">
        <v>31</v>
      </c>
      <c r="N81" s="10">
        <v>15</v>
      </c>
    </row>
    <row r="82" spans="4:14">
      <c r="D82" s="8">
        <v>78</v>
      </c>
      <c r="E82" s="9">
        <v>12</v>
      </c>
      <c r="F82" s="9">
        <v>20</v>
      </c>
      <c r="G82" s="9">
        <v>31</v>
      </c>
      <c r="H82" s="10">
        <v>15</v>
      </c>
      <c r="J82" s="8">
        <v>78</v>
      </c>
      <c r="K82" s="9">
        <v>12</v>
      </c>
      <c r="L82" s="9">
        <v>20</v>
      </c>
      <c r="M82" s="9">
        <v>31</v>
      </c>
      <c r="N82" s="10">
        <v>15</v>
      </c>
    </row>
    <row r="83" spans="4:14">
      <c r="D83" s="8">
        <v>79</v>
      </c>
      <c r="E83" s="9">
        <v>12</v>
      </c>
      <c r="F83" s="9">
        <v>20</v>
      </c>
      <c r="G83" s="9">
        <v>32</v>
      </c>
      <c r="H83" s="10">
        <v>15</v>
      </c>
      <c r="J83" s="8">
        <v>79</v>
      </c>
      <c r="K83" s="9">
        <v>12</v>
      </c>
      <c r="L83" s="9">
        <v>20</v>
      </c>
      <c r="M83" s="9">
        <v>32</v>
      </c>
      <c r="N83" s="10">
        <v>15</v>
      </c>
    </row>
    <row r="84" spans="4:14">
      <c r="D84" s="8">
        <v>80</v>
      </c>
      <c r="E84" s="9">
        <v>12</v>
      </c>
      <c r="F84" s="9">
        <v>20</v>
      </c>
      <c r="G84" s="9">
        <v>32</v>
      </c>
      <c r="H84" s="10">
        <v>16</v>
      </c>
      <c r="J84" s="8">
        <v>80</v>
      </c>
      <c r="K84" s="9">
        <v>12</v>
      </c>
      <c r="L84" s="9">
        <v>20</v>
      </c>
      <c r="M84" s="9">
        <v>32</v>
      </c>
      <c r="N84" s="10">
        <v>16</v>
      </c>
    </row>
    <row r="85" spans="4:14">
      <c r="D85" s="8">
        <v>81</v>
      </c>
      <c r="E85" s="9">
        <v>12</v>
      </c>
      <c r="F85" s="9">
        <v>20</v>
      </c>
      <c r="G85" s="9">
        <v>33</v>
      </c>
      <c r="H85" s="10">
        <v>16</v>
      </c>
      <c r="J85" s="8">
        <v>81</v>
      </c>
      <c r="K85" s="9">
        <v>12</v>
      </c>
      <c r="L85" s="9">
        <v>20</v>
      </c>
      <c r="M85" s="9">
        <v>33</v>
      </c>
      <c r="N85" s="10">
        <v>16</v>
      </c>
    </row>
    <row r="86" spans="4:14">
      <c r="D86" s="8">
        <v>82</v>
      </c>
      <c r="E86" s="9">
        <v>12</v>
      </c>
      <c r="F86" s="9">
        <v>21</v>
      </c>
      <c r="G86" s="9">
        <v>33</v>
      </c>
      <c r="H86" s="10">
        <v>16</v>
      </c>
      <c r="J86" s="8">
        <v>82</v>
      </c>
      <c r="K86" s="9">
        <v>12</v>
      </c>
      <c r="L86" s="9">
        <v>21</v>
      </c>
      <c r="M86" s="9">
        <v>33</v>
      </c>
      <c r="N86" s="10">
        <v>16</v>
      </c>
    </row>
    <row r="87" spans="4:14">
      <c r="D87" s="8">
        <v>83</v>
      </c>
      <c r="E87" s="9">
        <v>12</v>
      </c>
      <c r="F87" s="9">
        <v>21</v>
      </c>
      <c r="G87" s="9">
        <v>33</v>
      </c>
      <c r="H87" s="10">
        <v>17</v>
      </c>
      <c r="J87" s="8">
        <v>83</v>
      </c>
      <c r="K87" s="9">
        <v>12</v>
      </c>
      <c r="L87" s="9">
        <v>21</v>
      </c>
      <c r="M87" s="9">
        <v>33</v>
      </c>
      <c r="N87" s="10">
        <v>17</v>
      </c>
    </row>
    <row r="88" spans="4:14">
      <c r="D88" s="8">
        <v>84</v>
      </c>
      <c r="E88" s="9">
        <v>13</v>
      </c>
      <c r="F88" s="9">
        <v>21</v>
      </c>
      <c r="G88" s="9">
        <v>33</v>
      </c>
      <c r="H88" s="10">
        <v>17</v>
      </c>
      <c r="J88" s="8">
        <v>84</v>
      </c>
      <c r="K88" s="9">
        <v>13</v>
      </c>
      <c r="L88" s="9">
        <v>21</v>
      </c>
      <c r="M88" s="9">
        <v>33</v>
      </c>
      <c r="N88" s="10">
        <v>17</v>
      </c>
    </row>
    <row r="89" spans="4:14">
      <c r="D89" s="8">
        <v>85</v>
      </c>
      <c r="E89" s="9">
        <v>13</v>
      </c>
      <c r="F89" s="9">
        <v>21</v>
      </c>
      <c r="G89" s="9">
        <v>34</v>
      </c>
      <c r="H89" s="10">
        <v>17</v>
      </c>
      <c r="J89" s="8">
        <v>85</v>
      </c>
      <c r="K89" s="9">
        <v>13</v>
      </c>
      <c r="L89" s="9">
        <v>21</v>
      </c>
      <c r="M89" s="9">
        <v>34</v>
      </c>
      <c r="N89" s="10">
        <v>17</v>
      </c>
    </row>
    <row r="90" spans="4:14">
      <c r="D90" s="8">
        <v>86</v>
      </c>
      <c r="E90" s="9">
        <v>13</v>
      </c>
      <c r="F90" s="9">
        <v>22</v>
      </c>
      <c r="G90" s="9">
        <v>34</v>
      </c>
      <c r="H90" s="10">
        <v>17</v>
      </c>
      <c r="J90" s="8">
        <v>86</v>
      </c>
      <c r="K90" s="9">
        <v>13</v>
      </c>
      <c r="L90" s="9">
        <v>22</v>
      </c>
      <c r="M90" s="9">
        <v>34</v>
      </c>
      <c r="N90" s="10">
        <v>17</v>
      </c>
    </row>
    <row r="91" spans="4:14">
      <c r="D91" s="8">
        <v>87</v>
      </c>
      <c r="E91" s="9">
        <v>13</v>
      </c>
      <c r="F91" s="9">
        <v>22</v>
      </c>
      <c r="G91" s="9">
        <v>35</v>
      </c>
      <c r="H91" s="10">
        <v>17</v>
      </c>
      <c r="J91" s="8">
        <v>87</v>
      </c>
      <c r="K91" s="9">
        <v>13</v>
      </c>
      <c r="L91" s="9">
        <v>22</v>
      </c>
      <c r="M91" s="9">
        <v>35</v>
      </c>
      <c r="N91" s="10">
        <v>17</v>
      </c>
    </row>
    <row r="92" spans="4:14">
      <c r="D92" s="8">
        <v>88</v>
      </c>
      <c r="E92" s="9">
        <v>13</v>
      </c>
      <c r="F92" s="9">
        <v>22</v>
      </c>
      <c r="G92" s="9">
        <v>35</v>
      </c>
      <c r="H92" s="10">
        <v>18</v>
      </c>
      <c r="J92" s="8">
        <v>88</v>
      </c>
      <c r="K92" s="9">
        <v>13</v>
      </c>
      <c r="L92" s="9">
        <v>22</v>
      </c>
      <c r="M92" s="9">
        <v>35</v>
      </c>
      <c r="N92" s="10">
        <v>18</v>
      </c>
    </row>
    <row r="93" spans="4:14">
      <c r="D93" s="8">
        <v>89</v>
      </c>
      <c r="E93" s="9">
        <v>13</v>
      </c>
      <c r="F93" s="9">
        <v>22</v>
      </c>
      <c r="G93" s="9">
        <v>36</v>
      </c>
      <c r="H93" s="10">
        <v>18</v>
      </c>
      <c r="J93" s="8">
        <v>89</v>
      </c>
      <c r="K93" s="9">
        <v>13</v>
      </c>
      <c r="L93" s="9">
        <v>22</v>
      </c>
      <c r="M93" s="9">
        <v>36</v>
      </c>
      <c r="N93" s="10">
        <v>18</v>
      </c>
    </row>
    <row r="94" spans="4:14">
      <c r="D94" s="8">
        <v>90</v>
      </c>
      <c r="E94" s="9">
        <v>14</v>
      </c>
      <c r="F94" s="9">
        <v>22</v>
      </c>
      <c r="G94" s="9">
        <v>36</v>
      </c>
      <c r="H94" s="10">
        <v>18</v>
      </c>
      <c r="J94" s="8">
        <v>90</v>
      </c>
      <c r="K94" s="9">
        <v>14</v>
      </c>
      <c r="L94" s="9">
        <v>22</v>
      </c>
      <c r="M94" s="9">
        <v>36</v>
      </c>
      <c r="N94" s="10">
        <v>18</v>
      </c>
    </row>
    <row r="95" spans="4:14">
      <c r="D95" s="8">
        <v>91</v>
      </c>
      <c r="E95" s="9">
        <v>14</v>
      </c>
      <c r="F95" s="9">
        <v>23</v>
      </c>
      <c r="G95" s="9">
        <v>36</v>
      </c>
      <c r="H95" s="10">
        <v>18</v>
      </c>
      <c r="J95" s="8">
        <v>91</v>
      </c>
      <c r="K95" s="9">
        <v>14</v>
      </c>
      <c r="L95" s="9">
        <v>23</v>
      </c>
      <c r="M95" s="9">
        <v>36</v>
      </c>
      <c r="N95" s="10">
        <v>18</v>
      </c>
    </row>
    <row r="96" spans="4:14">
      <c r="D96" s="8">
        <v>92</v>
      </c>
      <c r="E96" s="9">
        <v>14</v>
      </c>
      <c r="F96" s="9">
        <v>23</v>
      </c>
      <c r="G96" s="9">
        <v>37</v>
      </c>
      <c r="H96" s="10">
        <v>18</v>
      </c>
      <c r="J96" s="8">
        <v>92</v>
      </c>
      <c r="K96" s="9">
        <v>14</v>
      </c>
      <c r="L96" s="9">
        <v>23</v>
      </c>
      <c r="M96" s="9">
        <v>37</v>
      </c>
      <c r="N96" s="10">
        <v>18</v>
      </c>
    </row>
    <row r="97" spans="4:14">
      <c r="D97" s="8">
        <v>93</v>
      </c>
      <c r="E97" s="9">
        <v>14</v>
      </c>
      <c r="F97" s="9">
        <v>23</v>
      </c>
      <c r="G97" s="9">
        <v>37</v>
      </c>
      <c r="H97" s="10">
        <v>19</v>
      </c>
      <c r="J97" s="8">
        <v>93</v>
      </c>
      <c r="K97" s="9">
        <v>14</v>
      </c>
      <c r="L97" s="9">
        <v>23</v>
      </c>
      <c r="M97" s="9">
        <v>37</v>
      </c>
      <c r="N97" s="10">
        <v>19</v>
      </c>
    </row>
    <row r="98" spans="4:14">
      <c r="D98" s="8">
        <v>94</v>
      </c>
      <c r="E98" s="9">
        <v>14</v>
      </c>
      <c r="F98" s="9">
        <v>24</v>
      </c>
      <c r="G98" s="9">
        <v>37</v>
      </c>
      <c r="H98" s="10">
        <v>19</v>
      </c>
      <c r="J98" s="8">
        <v>94</v>
      </c>
      <c r="K98" s="9">
        <v>14</v>
      </c>
      <c r="L98" s="9">
        <v>24</v>
      </c>
      <c r="M98" s="9">
        <v>37</v>
      </c>
      <c r="N98" s="10">
        <v>19</v>
      </c>
    </row>
    <row r="99" spans="4:14">
      <c r="D99" s="8">
        <v>95</v>
      </c>
      <c r="E99" s="9">
        <v>14</v>
      </c>
      <c r="F99" s="9">
        <v>24</v>
      </c>
      <c r="G99" s="9">
        <v>38</v>
      </c>
      <c r="H99" s="10">
        <v>19</v>
      </c>
      <c r="J99" s="8">
        <v>95</v>
      </c>
      <c r="K99" s="9">
        <v>14</v>
      </c>
      <c r="L99" s="9">
        <v>24</v>
      </c>
      <c r="M99" s="9">
        <v>38</v>
      </c>
      <c r="N99" s="10">
        <v>19</v>
      </c>
    </row>
    <row r="100" spans="4:14">
      <c r="D100" s="8">
        <v>96</v>
      </c>
      <c r="E100" s="9">
        <v>14</v>
      </c>
      <c r="F100" s="9">
        <v>24</v>
      </c>
      <c r="G100" s="9">
        <v>39</v>
      </c>
      <c r="H100" s="10">
        <v>19</v>
      </c>
      <c r="J100" s="8">
        <v>96</v>
      </c>
      <c r="K100" s="9">
        <v>14</v>
      </c>
      <c r="L100" s="9">
        <v>24</v>
      </c>
      <c r="M100" s="9">
        <v>39</v>
      </c>
      <c r="N100" s="10">
        <v>19</v>
      </c>
    </row>
    <row r="101" spans="4:14">
      <c r="D101" s="8">
        <v>97</v>
      </c>
      <c r="E101" s="9">
        <v>15</v>
      </c>
      <c r="F101" s="9">
        <v>24</v>
      </c>
      <c r="G101" s="9">
        <v>39</v>
      </c>
      <c r="H101" s="10">
        <v>19</v>
      </c>
      <c r="J101" s="8">
        <v>97</v>
      </c>
      <c r="K101" s="9">
        <v>15</v>
      </c>
      <c r="L101" s="9">
        <v>24</v>
      </c>
      <c r="M101" s="9">
        <v>39</v>
      </c>
      <c r="N101" s="10">
        <v>19</v>
      </c>
    </row>
    <row r="102" spans="4:14">
      <c r="D102" s="8">
        <v>98</v>
      </c>
      <c r="E102" s="9">
        <v>15</v>
      </c>
      <c r="F102" s="9">
        <v>25</v>
      </c>
      <c r="G102" s="9">
        <v>39</v>
      </c>
      <c r="H102" s="10">
        <v>19</v>
      </c>
      <c r="J102" s="8">
        <v>98</v>
      </c>
      <c r="K102" s="9">
        <v>15</v>
      </c>
      <c r="L102" s="9">
        <v>25</v>
      </c>
      <c r="M102" s="9">
        <v>39</v>
      </c>
      <c r="N102" s="10">
        <v>19</v>
      </c>
    </row>
    <row r="103" spans="4:14">
      <c r="D103" s="8">
        <v>99</v>
      </c>
      <c r="E103" s="9">
        <v>15</v>
      </c>
      <c r="F103" s="9">
        <v>25</v>
      </c>
      <c r="G103" s="9">
        <v>40</v>
      </c>
      <c r="H103" s="10">
        <v>19</v>
      </c>
      <c r="J103" s="8">
        <v>99</v>
      </c>
      <c r="K103" s="9">
        <v>15</v>
      </c>
      <c r="L103" s="9">
        <v>25</v>
      </c>
      <c r="M103" s="9">
        <v>40</v>
      </c>
      <c r="N103" s="10">
        <v>19</v>
      </c>
    </row>
    <row r="104" spans="4:14">
      <c r="D104" s="8">
        <v>100</v>
      </c>
      <c r="E104" s="9">
        <v>15</v>
      </c>
      <c r="F104" s="9">
        <v>25</v>
      </c>
      <c r="G104" s="9">
        <v>40</v>
      </c>
      <c r="H104" s="10">
        <v>20</v>
      </c>
      <c r="J104" s="8">
        <v>100</v>
      </c>
      <c r="K104" s="9">
        <v>15</v>
      </c>
      <c r="L104" s="9">
        <v>25</v>
      </c>
      <c r="M104" s="9">
        <v>40</v>
      </c>
      <c r="N104" s="10">
        <v>20</v>
      </c>
    </row>
    <row r="105" spans="4:14">
      <c r="D105" s="8">
        <v>101</v>
      </c>
      <c r="E105" s="9">
        <v>15</v>
      </c>
      <c r="F105" s="9">
        <v>25</v>
      </c>
      <c r="G105" s="9">
        <v>41</v>
      </c>
      <c r="H105" s="10">
        <v>20</v>
      </c>
      <c r="J105" s="8">
        <v>101</v>
      </c>
      <c r="K105" s="9">
        <v>15</v>
      </c>
      <c r="L105" s="9">
        <v>25</v>
      </c>
      <c r="M105" s="9">
        <v>41</v>
      </c>
      <c r="N105" s="10">
        <v>20</v>
      </c>
    </row>
    <row r="106" spans="4:14">
      <c r="D106" s="8">
        <v>102</v>
      </c>
      <c r="E106" s="9">
        <v>15</v>
      </c>
      <c r="F106" s="9">
        <v>26</v>
      </c>
      <c r="G106" s="9">
        <v>41</v>
      </c>
      <c r="H106" s="10">
        <v>20</v>
      </c>
      <c r="J106" s="8">
        <v>102</v>
      </c>
      <c r="K106" s="9">
        <v>15</v>
      </c>
      <c r="L106" s="9">
        <v>26</v>
      </c>
      <c r="M106" s="9">
        <v>41</v>
      </c>
      <c r="N106" s="10">
        <v>20</v>
      </c>
    </row>
    <row r="107" spans="4:14">
      <c r="D107" s="8">
        <v>103</v>
      </c>
      <c r="E107" s="9">
        <v>15</v>
      </c>
      <c r="F107" s="9">
        <v>26</v>
      </c>
      <c r="G107" s="9">
        <v>41</v>
      </c>
      <c r="H107" s="10">
        <v>21</v>
      </c>
      <c r="J107" s="8">
        <v>103</v>
      </c>
      <c r="K107" s="9">
        <v>15</v>
      </c>
      <c r="L107" s="9">
        <v>26</v>
      </c>
      <c r="M107" s="9">
        <v>41</v>
      </c>
      <c r="N107" s="10">
        <v>21</v>
      </c>
    </row>
    <row r="108" spans="4:14">
      <c r="D108" s="8">
        <v>104</v>
      </c>
      <c r="E108" s="9">
        <v>16</v>
      </c>
      <c r="F108" s="9">
        <v>26</v>
      </c>
      <c r="G108" s="9">
        <v>41</v>
      </c>
      <c r="H108" s="10">
        <v>21</v>
      </c>
      <c r="J108" s="8">
        <v>104</v>
      </c>
      <c r="K108" s="9">
        <v>16</v>
      </c>
      <c r="L108" s="9">
        <v>26</v>
      </c>
      <c r="M108" s="9">
        <v>41</v>
      </c>
      <c r="N108" s="10">
        <v>21</v>
      </c>
    </row>
    <row r="109" spans="4:14">
      <c r="D109" s="8">
        <v>105</v>
      </c>
      <c r="E109" s="9">
        <v>16</v>
      </c>
      <c r="F109" s="9">
        <v>26</v>
      </c>
      <c r="G109" s="9">
        <v>42</v>
      </c>
      <c r="H109" s="10">
        <v>21</v>
      </c>
      <c r="J109" s="8">
        <v>105</v>
      </c>
      <c r="K109" s="9">
        <v>16</v>
      </c>
      <c r="L109" s="9">
        <v>26</v>
      </c>
      <c r="M109" s="9">
        <v>42</v>
      </c>
      <c r="N109" s="10">
        <v>21</v>
      </c>
    </row>
    <row r="110" spans="4:14">
      <c r="D110" s="8">
        <v>106</v>
      </c>
      <c r="E110" s="9">
        <v>16</v>
      </c>
      <c r="F110" s="9">
        <v>27</v>
      </c>
      <c r="G110" s="9">
        <v>42</v>
      </c>
      <c r="H110" s="10">
        <v>21</v>
      </c>
      <c r="J110" s="8">
        <v>106</v>
      </c>
      <c r="K110" s="9">
        <v>16</v>
      </c>
      <c r="L110" s="9">
        <v>27</v>
      </c>
      <c r="M110" s="9">
        <v>42</v>
      </c>
      <c r="N110" s="10">
        <v>21</v>
      </c>
    </row>
    <row r="111" spans="4:14">
      <c r="D111" s="8">
        <v>107</v>
      </c>
      <c r="E111" s="9">
        <v>16</v>
      </c>
      <c r="F111" s="9">
        <v>27</v>
      </c>
      <c r="G111" s="9">
        <v>43</v>
      </c>
      <c r="H111" s="10">
        <v>21</v>
      </c>
      <c r="J111" s="8">
        <v>107</v>
      </c>
      <c r="K111" s="9">
        <v>16</v>
      </c>
      <c r="L111" s="9">
        <v>27</v>
      </c>
      <c r="M111" s="9">
        <v>43</v>
      </c>
      <c r="N111" s="10">
        <v>21</v>
      </c>
    </row>
    <row r="112" spans="4:14">
      <c r="D112" s="8">
        <v>108</v>
      </c>
      <c r="E112" s="9">
        <v>16</v>
      </c>
      <c r="F112" s="9">
        <v>27</v>
      </c>
      <c r="G112" s="9">
        <v>43</v>
      </c>
      <c r="H112" s="10">
        <v>22</v>
      </c>
      <c r="J112" s="8">
        <v>108</v>
      </c>
      <c r="K112" s="9">
        <v>16</v>
      </c>
      <c r="L112" s="9">
        <v>27</v>
      </c>
      <c r="M112" s="9">
        <v>43</v>
      </c>
      <c r="N112" s="10">
        <v>22</v>
      </c>
    </row>
    <row r="113" spans="4:14">
      <c r="D113" s="8">
        <v>109</v>
      </c>
      <c r="E113" s="9">
        <v>16</v>
      </c>
      <c r="F113" s="9">
        <v>27</v>
      </c>
      <c r="G113" s="9">
        <v>44</v>
      </c>
      <c r="H113" s="10">
        <v>22</v>
      </c>
      <c r="J113" s="8">
        <v>109</v>
      </c>
      <c r="K113" s="9">
        <v>16</v>
      </c>
      <c r="L113" s="9">
        <v>27</v>
      </c>
      <c r="M113" s="9">
        <v>44</v>
      </c>
      <c r="N113" s="10">
        <v>22</v>
      </c>
    </row>
    <row r="114" spans="4:14">
      <c r="D114" s="8">
        <v>110</v>
      </c>
      <c r="E114" s="9">
        <v>17</v>
      </c>
      <c r="F114" s="9">
        <v>27</v>
      </c>
      <c r="G114" s="9">
        <v>44</v>
      </c>
      <c r="H114" s="10">
        <v>22</v>
      </c>
      <c r="J114" s="8">
        <v>110</v>
      </c>
      <c r="K114" s="9">
        <v>17</v>
      </c>
      <c r="L114" s="9">
        <v>27</v>
      </c>
      <c r="M114" s="9">
        <v>44</v>
      </c>
      <c r="N114" s="10">
        <v>22</v>
      </c>
    </row>
    <row r="115" spans="4:14">
      <c r="D115" s="8">
        <v>111</v>
      </c>
      <c r="E115" s="9">
        <v>17</v>
      </c>
      <c r="F115" s="9">
        <v>28</v>
      </c>
      <c r="G115" s="9">
        <v>44</v>
      </c>
      <c r="H115" s="10">
        <v>22</v>
      </c>
      <c r="J115" s="8">
        <v>111</v>
      </c>
      <c r="K115" s="9">
        <v>17</v>
      </c>
      <c r="L115" s="9">
        <v>28</v>
      </c>
      <c r="M115" s="9">
        <v>44</v>
      </c>
      <c r="N115" s="10">
        <v>22</v>
      </c>
    </row>
    <row r="116" spans="4:14">
      <c r="D116" s="8">
        <v>112</v>
      </c>
      <c r="E116" s="9">
        <v>17</v>
      </c>
      <c r="F116" s="9">
        <v>28</v>
      </c>
      <c r="G116" s="9">
        <v>45</v>
      </c>
      <c r="H116" s="10">
        <v>22</v>
      </c>
      <c r="J116" s="8">
        <v>112</v>
      </c>
      <c r="K116" s="9">
        <v>17</v>
      </c>
      <c r="L116" s="9">
        <v>28</v>
      </c>
      <c r="M116" s="9">
        <v>45</v>
      </c>
      <c r="N116" s="10">
        <v>22</v>
      </c>
    </row>
    <row r="117" spans="4:14">
      <c r="D117" s="8">
        <v>113</v>
      </c>
      <c r="E117" s="9">
        <v>17</v>
      </c>
      <c r="F117" s="9">
        <v>28</v>
      </c>
      <c r="G117" s="9">
        <v>45</v>
      </c>
      <c r="H117" s="10">
        <v>23</v>
      </c>
      <c r="J117" s="8">
        <v>113</v>
      </c>
      <c r="K117" s="9">
        <v>17</v>
      </c>
      <c r="L117" s="9">
        <v>28</v>
      </c>
      <c r="M117" s="9">
        <v>45</v>
      </c>
      <c r="N117" s="10">
        <v>23</v>
      </c>
    </row>
    <row r="118" spans="4:14">
      <c r="D118" s="8">
        <v>114</v>
      </c>
      <c r="E118" s="9">
        <v>17</v>
      </c>
      <c r="F118" s="9">
        <v>29</v>
      </c>
      <c r="G118" s="9">
        <v>45</v>
      </c>
      <c r="H118" s="10">
        <v>23</v>
      </c>
      <c r="J118" s="8">
        <v>114</v>
      </c>
      <c r="K118" s="9">
        <v>17</v>
      </c>
      <c r="L118" s="9">
        <v>29</v>
      </c>
      <c r="M118" s="9">
        <v>45</v>
      </c>
      <c r="N118" s="10">
        <v>23</v>
      </c>
    </row>
    <row r="119" spans="4:14">
      <c r="D119" s="8">
        <v>115</v>
      </c>
      <c r="E119" s="9">
        <v>17</v>
      </c>
      <c r="F119" s="9">
        <v>29</v>
      </c>
      <c r="G119" s="9">
        <v>46</v>
      </c>
      <c r="H119" s="10">
        <v>23</v>
      </c>
      <c r="J119" s="8">
        <v>115</v>
      </c>
      <c r="K119" s="9">
        <v>17</v>
      </c>
      <c r="L119" s="9">
        <v>29</v>
      </c>
      <c r="M119" s="9">
        <v>46</v>
      </c>
      <c r="N119" s="10">
        <v>23</v>
      </c>
    </row>
    <row r="120" spans="4:14">
      <c r="D120" s="8">
        <v>116</v>
      </c>
      <c r="E120" s="9">
        <v>17</v>
      </c>
      <c r="F120" s="9">
        <v>29</v>
      </c>
      <c r="G120" s="9">
        <v>47</v>
      </c>
      <c r="H120" s="10">
        <v>23</v>
      </c>
      <c r="J120" s="8">
        <v>116</v>
      </c>
      <c r="K120" s="9">
        <v>17</v>
      </c>
      <c r="L120" s="9">
        <v>29</v>
      </c>
      <c r="M120" s="9">
        <v>47</v>
      </c>
      <c r="N120" s="10">
        <v>23</v>
      </c>
    </row>
    <row r="121" spans="4:14">
      <c r="D121" s="8">
        <v>117</v>
      </c>
      <c r="E121" s="9">
        <v>18</v>
      </c>
      <c r="F121" s="9">
        <v>29</v>
      </c>
      <c r="G121" s="9">
        <v>47</v>
      </c>
      <c r="H121" s="10">
        <v>23</v>
      </c>
      <c r="J121" s="8">
        <v>117</v>
      </c>
      <c r="K121" s="9">
        <v>18</v>
      </c>
      <c r="L121" s="9">
        <v>29</v>
      </c>
      <c r="M121" s="9">
        <v>47</v>
      </c>
      <c r="N121" s="10">
        <v>23</v>
      </c>
    </row>
    <row r="122" spans="4:14">
      <c r="D122" s="8">
        <v>118</v>
      </c>
      <c r="E122" s="9">
        <v>18</v>
      </c>
      <c r="F122" s="9">
        <v>30</v>
      </c>
      <c r="G122" s="9">
        <v>47</v>
      </c>
      <c r="H122" s="10">
        <v>23</v>
      </c>
      <c r="J122" s="8">
        <v>118</v>
      </c>
      <c r="K122" s="9">
        <v>18</v>
      </c>
      <c r="L122" s="9">
        <v>30</v>
      </c>
      <c r="M122" s="9">
        <v>47</v>
      </c>
      <c r="N122" s="10">
        <v>23</v>
      </c>
    </row>
    <row r="123" spans="4:14">
      <c r="D123" s="8">
        <v>119</v>
      </c>
      <c r="E123" s="9">
        <v>18</v>
      </c>
      <c r="F123" s="9">
        <v>30</v>
      </c>
      <c r="G123" s="9">
        <v>48</v>
      </c>
      <c r="H123" s="10">
        <v>23</v>
      </c>
      <c r="J123" s="8">
        <v>119</v>
      </c>
      <c r="K123" s="9">
        <v>18</v>
      </c>
      <c r="L123" s="9">
        <v>30</v>
      </c>
      <c r="M123" s="9">
        <v>48</v>
      </c>
      <c r="N123" s="10">
        <v>23</v>
      </c>
    </row>
    <row r="124" spans="4:14">
      <c r="D124" s="8">
        <v>120</v>
      </c>
      <c r="E124" s="9">
        <v>18</v>
      </c>
      <c r="F124" s="9">
        <v>30</v>
      </c>
      <c r="G124" s="9">
        <v>48</v>
      </c>
      <c r="H124" s="10">
        <v>24</v>
      </c>
      <c r="J124" s="8">
        <v>120</v>
      </c>
      <c r="K124" s="9">
        <v>18</v>
      </c>
      <c r="L124" s="9">
        <v>30</v>
      </c>
      <c r="M124" s="9">
        <v>48</v>
      </c>
      <c r="N124" s="10">
        <v>24</v>
      </c>
    </row>
    <row r="125" spans="4:14">
      <c r="D125" s="8">
        <v>121</v>
      </c>
      <c r="E125" s="9">
        <v>18</v>
      </c>
      <c r="F125" s="9">
        <v>30</v>
      </c>
      <c r="G125" s="9">
        <v>49</v>
      </c>
      <c r="H125" s="10">
        <v>24</v>
      </c>
      <c r="J125" s="8">
        <v>121</v>
      </c>
      <c r="K125" s="9">
        <v>18</v>
      </c>
      <c r="L125" s="9">
        <v>30</v>
      </c>
      <c r="M125" s="9">
        <v>49</v>
      </c>
      <c r="N125" s="10">
        <v>24</v>
      </c>
    </row>
    <row r="126" spans="4:14">
      <c r="D126" s="8">
        <v>122</v>
      </c>
      <c r="E126" s="9">
        <v>18</v>
      </c>
      <c r="F126" s="9">
        <v>31</v>
      </c>
      <c r="G126" s="9">
        <v>49</v>
      </c>
      <c r="H126" s="10">
        <v>24</v>
      </c>
      <c r="J126" s="8">
        <v>122</v>
      </c>
      <c r="K126" s="9">
        <v>18</v>
      </c>
      <c r="L126" s="9">
        <v>31</v>
      </c>
      <c r="M126" s="9">
        <v>49</v>
      </c>
      <c r="N126" s="10">
        <v>24</v>
      </c>
    </row>
    <row r="127" spans="4:14">
      <c r="D127" s="8">
        <v>123</v>
      </c>
      <c r="E127" s="9">
        <v>18</v>
      </c>
      <c r="F127" s="9">
        <v>31</v>
      </c>
      <c r="G127" s="9">
        <v>49</v>
      </c>
      <c r="H127" s="10">
        <v>25</v>
      </c>
      <c r="J127" s="8">
        <v>123</v>
      </c>
      <c r="K127" s="9">
        <v>18</v>
      </c>
      <c r="L127" s="9">
        <v>31</v>
      </c>
      <c r="M127" s="9">
        <v>49</v>
      </c>
      <c r="N127" s="10">
        <v>25</v>
      </c>
    </row>
    <row r="128" spans="4:14">
      <c r="D128" s="8">
        <v>124</v>
      </c>
      <c r="E128" s="9">
        <v>19</v>
      </c>
      <c r="F128" s="9">
        <v>31</v>
      </c>
      <c r="G128" s="9">
        <v>49</v>
      </c>
      <c r="H128" s="10">
        <v>25</v>
      </c>
      <c r="J128" s="8">
        <v>124</v>
      </c>
      <c r="K128" s="9">
        <v>19</v>
      </c>
      <c r="L128" s="9">
        <v>31</v>
      </c>
      <c r="M128" s="9">
        <v>49</v>
      </c>
      <c r="N128" s="10">
        <v>25</v>
      </c>
    </row>
    <row r="129" spans="4:14">
      <c r="D129" s="8">
        <v>125</v>
      </c>
      <c r="E129" s="9">
        <v>19</v>
      </c>
      <c r="F129" s="9">
        <v>31</v>
      </c>
      <c r="G129" s="9">
        <v>50</v>
      </c>
      <c r="H129" s="10">
        <v>25</v>
      </c>
      <c r="J129" s="8">
        <v>125</v>
      </c>
      <c r="K129" s="9">
        <v>19</v>
      </c>
      <c r="L129" s="9">
        <v>31</v>
      </c>
      <c r="M129" s="9">
        <v>50</v>
      </c>
      <c r="N129" s="10">
        <v>25</v>
      </c>
    </row>
    <row r="130" spans="4:14">
      <c r="D130" s="8">
        <v>126</v>
      </c>
      <c r="E130" s="9">
        <v>19</v>
      </c>
      <c r="F130" s="9">
        <v>32</v>
      </c>
      <c r="G130" s="9">
        <v>50</v>
      </c>
      <c r="H130" s="10">
        <v>25</v>
      </c>
      <c r="J130" s="8">
        <v>126</v>
      </c>
      <c r="K130" s="9">
        <v>19</v>
      </c>
      <c r="L130" s="9">
        <v>32</v>
      </c>
      <c r="M130" s="9">
        <v>50</v>
      </c>
      <c r="N130" s="10">
        <v>25</v>
      </c>
    </row>
    <row r="131" spans="4:14">
      <c r="D131" s="8">
        <v>127</v>
      </c>
      <c r="E131" s="9">
        <v>19</v>
      </c>
      <c r="F131" s="9">
        <v>32</v>
      </c>
      <c r="G131" s="9">
        <v>51</v>
      </c>
      <c r="H131" s="10">
        <v>25</v>
      </c>
      <c r="J131" s="8">
        <v>127</v>
      </c>
      <c r="K131" s="9">
        <v>19</v>
      </c>
      <c r="L131" s="9">
        <v>32</v>
      </c>
      <c r="M131" s="9">
        <v>51</v>
      </c>
      <c r="N131" s="10">
        <v>25</v>
      </c>
    </row>
    <row r="132" spans="4:14">
      <c r="D132" s="8">
        <v>128</v>
      </c>
      <c r="E132" s="9">
        <v>19</v>
      </c>
      <c r="F132" s="9">
        <v>32</v>
      </c>
      <c r="G132" s="9">
        <v>51</v>
      </c>
      <c r="H132" s="10">
        <v>26</v>
      </c>
      <c r="J132" s="8">
        <v>128</v>
      </c>
      <c r="K132" s="9">
        <v>19</v>
      </c>
      <c r="L132" s="9">
        <v>32</v>
      </c>
      <c r="M132" s="9">
        <v>51</v>
      </c>
      <c r="N132" s="10">
        <v>26</v>
      </c>
    </row>
    <row r="133" spans="4:14">
      <c r="D133" s="8">
        <v>129</v>
      </c>
      <c r="E133" s="9">
        <v>19</v>
      </c>
      <c r="F133" s="9">
        <v>32</v>
      </c>
      <c r="G133" s="9">
        <v>52</v>
      </c>
      <c r="H133" s="10">
        <v>26</v>
      </c>
      <c r="J133" s="8">
        <v>129</v>
      </c>
      <c r="K133" s="9">
        <v>19</v>
      </c>
      <c r="L133" s="9">
        <v>32</v>
      </c>
      <c r="M133" s="9">
        <v>52</v>
      </c>
      <c r="N133" s="10">
        <v>26</v>
      </c>
    </row>
    <row r="134" spans="4:14">
      <c r="D134" s="8">
        <v>130</v>
      </c>
      <c r="E134" s="9">
        <v>20</v>
      </c>
      <c r="F134" s="9">
        <v>32</v>
      </c>
      <c r="G134" s="9">
        <v>52</v>
      </c>
      <c r="H134" s="10">
        <v>26</v>
      </c>
      <c r="J134" s="8">
        <v>130</v>
      </c>
      <c r="K134" s="9">
        <v>20</v>
      </c>
      <c r="L134" s="9">
        <v>32</v>
      </c>
      <c r="M134" s="9">
        <v>52</v>
      </c>
      <c r="N134" s="10">
        <v>26</v>
      </c>
    </row>
    <row r="135" spans="4:14">
      <c r="D135" s="8">
        <v>131</v>
      </c>
      <c r="E135" s="9">
        <v>20</v>
      </c>
      <c r="F135" s="9">
        <v>33</v>
      </c>
      <c r="G135" s="9">
        <v>52</v>
      </c>
      <c r="H135" s="10">
        <v>26</v>
      </c>
      <c r="J135" s="8">
        <v>131</v>
      </c>
      <c r="K135" s="9">
        <v>20</v>
      </c>
      <c r="L135" s="9">
        <v>33</v>
      </c>
      <c r="M135" s="9">
        <v>52</v>
      </c>
      <c r="N135" s="10">
        <v>26</v>
      </c>
    </row>
    <row r="136" spans="4:14">
      <c r="D136" s="8">
        <v>132</v>
      </c>
      <c r="E136" s="9">
        <v>20</v>
      </c>
      <c r="F136" s="9">
        <v>33</v>
      </c>
      <c r="G136" s="9">
        <v>53</v>
      </c>
      <c r="H136" s="10">
        <v>26</v>
      </c>
      <c r="J136" s="8">
        <v>132</v>
      </c>
      <c r="K136" s="9">
        <v>20</v>
      </c>
      <c r="L136" s="9">
        <v>33</v>
      </c>
      <c r="M136" s="9">
        <v>53</v>
      </c>
      <c r="N136" s="10">
        <v>26</v>
      </c>
    </row>
    <row r="137" spans="4:14">
      <c r="D137" s="8">
        <v>133</v>
      </c>
      <c r="E137" s="9">
        <v>20</v>
      </c>
      <c r="F137" s="9">
        <v>33</v>
      </c>
      <c r="G137" s="9">
        <v>53</v>
      </c>
      <c r="H137" s="10">
        <v>27</v>
      </c>
      <c r="J137" s="8">
        <v>133</v>
      </c>
      <c r="K137" s="9">
        <v>20</v>
      </c>
      <c r="L137" s="9">
        <v>33</v>
      </c>
      <c r="M137" s="9">
        <v>53</v>
      </c>
      <c r="N137" s="10">
        <v>27</v>
      </c>
    </row>
    <row r="138" spans="4:14">
      <c r="D138" s="8">
        <v>134</v>
      </c>
      <c r="E138" s="9">
        <v>20</v>
      </c>
      <c r="F138" s="9">
        <v>34</v>
      </c>
      <c r="G138" s="9">
        <v>53</v>
      </c>
      <c r="H138" s="10">
        <v>27</v>
      </c>
      <c r="J138" s="8">
        <v>134</v>
      </c>
      <c r="K138" s="9">
        <v>20</v>
      </c>
      <c r="L138" s="9">
        <v>34</v>
      </c>
      <c r="M138" s="9">
        <v>53</v>
      </c>
      <c r="N138" s="10">
        <v>27</v>
      </c>
    </row>
    <row r="139" spans="4:14">
      <c r="D139" s="8">
        <v>135</v>
      </c>
      <c r="E139" s="9">
        <v>20</v>
      </c>
      <c r="F139" s="9">
        <v>34</v>
      </c>
      <c r="G139" s="9">
        <v>54</v>
      </c>
      <c r="H139" s="10">
        <v>27</v>
      </c>
      <c r="J139" s="8">
        <v>135</v>
      </c>
      <c r="K139" s="9">
        <v>20</v>
      </c>
      <c r="L139" s="9">
        <v>34</v>
      </c>
      <c r="M139" s="9">
        <v>54</v>
      </c>
      <c r="N139" s="10">
        <v>27</v>
      </c>
    </row>
    <row r="140" spans="4:14">
      <c r="D140" s="8">
        <v>136</v>
      </c>
      <c r="E140" s="9">
        <v>20</v>
      </c>
      <c r="F140" s="9">
        <v>34</v>
      </c>
      <c r="G140" s="9">
        <v>55</v>
      </c>
      <c r="H140" s="10">
        <v>27</v>
      </c>
      <c r="J140" s="8">
        <v>136</v>
      </c>
      <c r="K140" s="9">
        <v>20</v>
      </c>
      <c r="L140" s="9">
        <v>34</v>
      </c>
      <c r="M140" s="9">
        <v>55</v>
      </c>
      <c r="N140" s="10">
        <v>27</v>
      </c>
    </row>
    <row r="141" spans="4:14">
      <c r="D141" s="8">
        <v>137</v>
      </c>
      <c r="E141" s="9">
        <v>21</v>
      </c>
      <c r="F141" s="9">
        <v>34</v>
      </c>
      <c r="G141" s="9">
        <v>55</v>
      </c>
      <c r="H141" s="10">
        <v>27</v>
      </c>
      <c r="J141" s="8">
        <v>137</v>
      </c>
      <c r="K141" s="9">
        <v>21</v>
      </c>
      <c r="L141" s="9">
        <v>34</v>
      </c>
      <c r="M141" s="9">
        <v>55</v>
      </c>
      <c r="N141" s="10">
        <v>27</v>
      </c>
    </row>
    <row r="142" spans="4:14">
      <c r="D142" s="8">
        <v>138</v>
      </c>
      <c r="E142" s="9">
        <v>21</v>
      </c>
      <c r="F142" s="9">
        <v>35</v>
      </c>
      <c r="G142" s="9">
        <v>55</v>
      </c>
      <c r="H142" s="10">
        <v>27</v>
      </c>
      <c r="J142" s="8">
        <v>138</v>
      </c>
      <c r="K142" s="9">
        <v>21</v>
      </c>
      <c r="L142" s="9">
        <v>35</v>
      </c>
      <c r="M142" s="9">
        <v>55</v>
      </c>
      <c r="N142" s="10">
        <v>27</v>
      </c>
    </row>
    <row r="143" spans="4:14">
      <c r="D143" s="8">
        <v>139</v>
      </c>
      <c r="E143" s="9">
        <v>21</v>
      </c>
      <c r="F143" s="9">
        <v>35</v>
      </c>
      <c r="G143" s="9">
        <v>56</v>
      </c>
      <c r="H143" s="10">
        <v>27</v>
      </c>
      <c r="J143" s="8">
        <v>139</v>
      </c>
      <c r="K143" s="9">
        <v>21</v>
      </c>
      <c r="L143" s="9">
        <v>35</v>
      </c>
      <c r="M143" s="9">
        <v>56</v>
      </c>
      <c r="N143" s="10">
        <v>27</v>
      </c>
    </row>
    <row r="144" spans="4:14">
      <c r="D144" s="8">
        <v>140</v>
      </c>
      <c r="E144" s="9">
        <v>21</v>
      </c>
      <c r="F144" s="9">
        <v>35</v>
      </c>
      <c r="G144" s="9">
        <v>56</v>
      </c>
      <c r="H144" s="10">
        <v>28</v>
      </c>
      <c r="J144" s="8">
        <v>140</v>
      </c>
      <c r="K144" s="9">
        <v>21</v>
      </c>
      <c r="L144" s="9">
        <v>35</v>
      </c>
      <c r="M144" s="9">
        <v>56</v>
      </c>
      <c r="N144" s="10">
        <v>28</v>
      </c>
    </row>
    <row r="145" spans="4:14">
      <c r="D145" s="8">
        <v>141</v>
      </c>
      <c r="E145" s="9">
        <v>21</v>
      </c>
      <c r="F145" s="9">
        <v>35</v>
      </c>
      <c r="G145" s="9">
        <v>57</v>
      </c>
      <c r="H145" s="10">
        <v>28</v>
      </c>
      <c r="J145" s="8">
        <v>141</v>
      </c>
      <c r="K145" s="9">
        <v>21</v>
      </c>
      <c r="L145" s="9">
        <v>35</v>
      </c>
      <c r="M145" s="9">
        <v>57</v>
      </c>
      <c r="N145" s="10">
        <v>28</v>
      </c>
    </row>
    <row r="146" spans="4:14">
      <c r="D146" s="8">
        <v>142</v>
      </c>
      <c r="E146" s="9">
        <v>21</v>
      </c>
      <c r="F146" s="9">
        <v>36</v>
      </c>
      <c r="G146" s="9">
        <v>57</v>
      </c>
      <c r="H146" s="10">
        <v>28</v>
      </c>
      <c r="J146" s="8">
        <v>142</v>
      </c>
      <c r="K146" s="9">
        <v>21</v>
      </c>
      <c r="L146" s="9">
        <v>36</v>
      </c>
      <c r="M146" s="9">
        <v>57</v>
      </c>
      <c r="N146" s="10">
        <v>28</v>
      </c>
    </row>
    <row r="147" spans="4:14">
      <c r="D147" s="8">
        <v>143</v>
      </c>
      <c r="E147" s="9">
        <v>21</v>
      </c>
      <c r="F147" s="9">
        <v>36</v>
      </c>
      <c r="G147" s="9">
        <v>57</v>
      </c>
      <c r="H147" s="10">
        <v>29</v>
      </c>
      <c r="J147" s="8">
        <v>143</v>
      </c>
      <c r="K147" s="9">
        <v>21</v>
      </c>
      <c r="L147" s="9">
        <v>36</v>
      </c>
      <c r="M147" s="9">
        <v>57</v>
      </c>
      <c r="N147" s="10">
        <v>29</v>
      </c>
    </row>
    <row r="148" spans="4:14">
      <c r="D148" s="8">
        <v>144</v>
      </c>
      <c r="E148" s="9">
        <v>22</v>
      </c>
      <c r="F148" s="9">
        <v>36</v>
      </c>
      <c r="G148" s="9">
        <v>57</v>
      </c>
      <c r="H148" s="10">
        <v>29</v>
      </c>
      <c r="J148" s="8">
        <v>144</v>
      </c>
      <c r="K148" s="9">
        <v>22</v>
      </c>
      <c r="L148" s="9">
        <v>36</v>
      </c>
      <c r="M148" s="9">
        <v>57</v>
      </c>
      <c r="N148" s="10">
        <v>29</v>
      </c>
    </row>
    <row r="149" spans="4:14">
      <c r="D149" s="8">
        <v>145</v>
      </c>
      <c r="E149" s="9">
        <v>22</v>
      </c>
      <c r="F149" s="9">
        <v>36</v>
      </c>
      <c r="G149" s="9">
        <v>58</v>
      </c>
      <c r="H149" s="10">
        <v>29</v>
      </c>
      <c r="J149" s="8">
        <v>145</v>
      </c>
      <c r="K149" s="9">
        <v>22</v>
      </c>
      <c r="L149" s="9">
        <v>36</v>
      </c>
      <c r="M149" s="9">
        <v>58</v>
      </c>
      <c r="N149" s="10">
        <v>29</v>
      </c>
    </row>
    <row r="150" spans="4:14">
      <c r="D150" s="8">
        <v>146</v>
      </c>
      <c r="E150" s="9">
        <v>22</v>
      </c>
      <c r="F150" s="9">
        <v>37</v>
      </c>
      <c r="G150" s="9">
        <v>58</v>
      </c>
      <c r="H150" s="10">
        <v>29</v>
      </c>
      <c r="J150" s="8">
        <v>146</v>
      </c>
      <c r="K150" s="9">
        <v>22</v>
      </c>
      <c r="L150" s="9">
        <v>37</v>
      </c>
      <c r="M150" s="9">
        <v>58</v>
      </c>
      <c r="N150" s="10">
        <v>29</v>
      </c>
    </row>
    <row r="151" spans="4:14">
      <c r="D151" s="8">
        <v>147</v>
      </c>
      <c r="E151" s="9">
        <v>22</v>
      </c>
      <c r="F151" s="9">
        <v>37</v>
      </c>
      <c r="G151" s="9">
        <v>59</v>
      </c>
      <c r="H151" s="10">
        <v>29</v>
      </c>
      <c r="J151" s="8">
        <v>147</v>
      </c>
      <c r="K151" s="9">
        <v>22</v>
      </c>
      <c r="L151" s="9">
        <v>37</v>
      </c>
      <c r="M151" s="9">
        <v>59</v>
      </c>
      <c r="N151" s="10">
        <v>29</v>
      </c>
    </row>
    <row r="152" spans="4:14">
      <c r="D152" s="8">
        <v>148</v>
      </c>
      <c r="E152" s="9">
        <v>22</v>
      </c>
      <c r="F152" s="9">
        <v>37</v>
      </c>
      <c r="G152" s="9">
        <v>59</v>
      </c>
      <c r="H152" s="10">
        <v>30</v>
      </c>
      <c r="J152" s="8">
        <v>148</v>
      </c>
      <c r="K152" s="9">
        <v>22</v>
      </c>
      <c r="L152" s="9">
        <v>37</v>
      </c>
      <c r="M152" s="9">
        <v>59</v>
      </c>
      <c r="N152" s="10">
        <v>30</v>
      </c>
    </row>
    <row r="153" spans="4:14">
      <c r="D153" s="8">
        <v>149</v>
      </c>
      <c r="E153" s="9">
        <v>22</v>
      </c>
      <c r="F153" s="9">
        <v>37</v>
      </c>
      <c r="G153" s="9">
        <v>60</v>
      </c>
      <c r="H153" s="10">
        <v>30</v>
      </c>
      <c r="J153" s="8">
        <v>149</v>
      </c>
      <c r="K153" s="9">
        <v>22</v>
      </c>
      <c r="L153" s="9">
        <v>37</v>
      </c>
      <c r="M153" s="9">
        <v>60</v>
      </c>
      <c r="N153" s="10">
        <v>30</v>
      </c>
    </row>
    <row r="154" spans="4:14">
      <c r="D154" s="8">
        <v>150</v>
      </c>
      <c r="E154" s="9">
        <v>23</v>
      </c>
      <c r="F154" s="9">
        <v>37</v>
      </c>
      <c r="G154" s="9">
        <v>60</v>
      </c>
      <c r="H154" s="10">
        <v>30</v>
      </c>
      <c r="J154" s="8">
        <v>150</v>
      </c>
      <c r="K154" s="9">
        <v>23</v>
      </c>
      <c r="L154" s="9">
        <v>37</v>
      </c>
      <c r="M154" s="9">
        <v>60</v>
      </c>
      <c r="N154" s="10">
        <v>30</v>
      </c>
    </row>
    <row r="155" spans="4:14">
      <c r="D155" s="8">
        <v>151</v>
      </c>
      <c r="E155" s="9">
        <v>23</v>
      </c>
      <c r="F155" s="9">
        <v>38</v>
      </c>
      <c r="G155" s="9">
        <v>60</v>
      </c>
      <c r="H155" s="10">
        <v>30</v>
      </c>
      <c r="J155" s="8">
        <v>151</v>
      </c>
      <c r="K155" s="9">
        <v>23</v>
      </c>
      <c r="L155" s="9">
        <v>38</v>
      </c>
      <c r="M155" s="9">
        <v>60</v>
      </c>
      <c r="N155" s="10">
        <v>30</v>
      </c>
    </row>
    <row r="156" spans="4:14">
      <c r="D156" s="8">
        <v>152</v>
      </c>
      <c r="E156" s="9">
        <v>23</v>
      </c>
      <c r="F156" s="9">
        <v>38</v>
      </c>
      <c r="G156" s="9">
        <v>61</v>
      </c>
      <c r="H156" s="10">
        <v>30</v>
      </c>
      <c r="J156" s="8">
        <v>152</v>
      </c>
      <c r="K156" s="9">
        <v>23</v>
      </c>
      <c r="L156" s="9">
        <v>38</v>
      </c>
      <c r="M156" s="9">
        <v>61</v>
      </c>
      <c r="N156" s="10">
        <v>30</v>
      </c>
    </row>
    <row r="157" spans="4:14">
      <c r="D157" s="8">
        <v>153</v>
      </c>
      <c r="E157" s="9">
        <v>23</v>
      </c>
      <c r="F157" s="9">
        <v>38</v>
      </c>
      <c r="G157" s="9">
        <v>61</v>
      </c>
      <c r="H157" s="10">
        <v>31</v>
      </c>
      <c r="J157" s="8">
        <v>153</v>
      </c>
      <c r="K157" s="9">
        <v>23</v>
      </c>
      <c r="L157" s="9">
        <v>38</v>
      </c>
      <c r="M157" s="9">
        <v>61</v>
      </c>
      <c r="N157" s="10">
        <v>31</v>
      </c>
    </row>
    <row r="158" spans="4:14">
      <c r="D158" s="8">
        <v>154</v>
      </c>
      <c r="E158" s="9">
        <v>23</v>
      </c>
      <c r="F158" s="9">
        <v>39</v>
      </c>
      <c r="G158" s="9">
        <v>61</v>
      </c>
      <c r="H158" s="10">
        <v>31</v>
      </c>
      <c r="J158" s="8">
        <v>154</v>
      </c>
      <c r="K158" s="9">
        <v>23</v>
      </c>
      <c r="L158" s="9">
        <v>39</v>
      </c>
      <c r="M158" s="9">
        <v>61</v>
      </c>
      <c r="N158" s="10">
        <v>31</v>
      </c>
    </row>
    <row r="159" spans="4:14">
      <c r="D159" s="8">
        <v>155</v>
      </c>
      <c r="E159" s="9">
        <v>23</v>
      </c>
      <c r="F159" s="9">
        <v>39</v>
      </c>
      <c r="G159" s="9">
        <v>62</v>
      </c>
      <c r="H159" s="10">
        <v>31</v>
      </c>
      <c r="J159" s="8">
        <v>155</v>
      </c>
      <c r="K159" s="9">
        <v>23</v>
      </c>
      <c r="L159" s="9">
        <v>39</v>
      </c>
      <c r="M159" s="9">
        <v>62</v>
      </c>
      <c r="N159" s="10">
        <v>31</v>
      </c>
    </row>
    <row r="160" spans="4:14">
      <c r="D160" s="8">
        <v>156</v>
      </c>
      <c r="E160" s="9">
        <v>23</v>
      </c>
      <c r="F160" s="9">
        <v>39</v>
      </c>
      <c r="G160" s="9">
        <v>63</v>
      </c>
      <c r="H160" s="10">
        <v>31</v>
      </c>
      <c r="J160" s="8">
        <v>156</v>
      </c>
      <c r="K160" s="9">
        <v>23</v>
      </c>
      <c r="L160" s="9">
        <v>39</v>
      </c>
      <c r="M160" s="9">
        <v>63</v>
      </c>
      <c r="N160" s="10">
        <v>31</v>
      </c>
    </row>
    <row r="161" spans="4:14">
      <c r="D161" s="8">
        <v>157</v>
      </c>
      <c r="E161" s="9">
        <v>24</v>
      </c>
      <c r="F161" s="9">
        <v>39</v>
      </c>
      <c r="G161" s="9">
        <v>63</v>
      </c>
      <c r="H161" s="10">
        <v>31</v>
      </c>
      <c r="J161" s="8">
        <v>157</v>
      </c>
      <c r="K161" s="9">
        <v>24</v>
      </c>
      <c r="L161" s="9">
        <v>39</v>
      </c>
      <c r="M161" s="9">
        <v>63</v>
      </c>
      <c r="N161" s="10">
        <v>31</v>
      </c>
    </row>
    <row r="162" spans="4:14">
      <c r="D162" s="8">
        <v>158</v>
      </c>
      <c r="E162" s="9">
        <v>24</v>
      </c>
      <c r="F162" s="9">
        <v>40</v>
      </c>
      <c r="G162" s="9">
        <v>63</v>
      </c>
      <c r="H162" s="10">
        <v>31</v>
      </c>
      <c r="J162" s="8">
        <v>158</v>
      </c>
      <c r="K162" s="9">
        <v>24</v>
      </c>
      <c r="L162" s="9">
        <v>40</v>
      </c>
      <c r="M162" s="9">
        <v>63</v>
      </c>
      <c r="N162" s="10">
        <v>31</v>
      </c>
    </row>
    <row r="163" spans="4:14">
      <c r="D163" s="8">
        <v>159</v>
      </c>
      <c r="E163" s="9">
        <v>24</v>
      </c>
      <c r="F163" s="9">
        <v>40</v>
      </c>
      <c r="G163" s="9">
        <v>64</v>
      </c>
      <c r="H163" s="10">
        <v>31</v>
      </c>
      <c r="J163" s="8">
        <v>159</v>
      </c>
      <c r="K163" s="9">
        <v>24</v>
      </c>
      <c r="L163" s="9">
        <v>40</v>
      </c>
      <c r="M163" s="9">
        <v>64</v>
      </c>
      <c r="N163" s="10">
        <v>31</v>
      </c>
    </row>
    <row r="164" spans="4:14">
      <c r="D164" s="8">
        <v>160</v>
      </c>
      <c r="E164" s="9">
        <v>24</v>
      </c>
      <c r="F164" s="9">
        <v>40</v>
      </c>
      <c r="G164" s="9">
        <v>64</v>
      </c>
      <c r="H164" s="10">
        <v>32</v>
      </c>
      <c r="J164" s="8">
        <v>160</v>
      </c>
      <c r="K164" s="9">
        <v>24</v>
      </c>
      <c r="L164" s="9">
        <v>40</v>
      </c>
      <c r="M164" s="9">
        <v>64</v>
      </c>
      <c r="N164" s="10">
        <v>32</v>
      </c>
    </row>
    <row r="165" spans="4:14">
      <c r="D165" s="8">
        <v>161</v>
      </c>
      <c r="E165" s="9">
        <v>24</v>
      </c>
      <c r="F165" s="9">
        <v>40</v>
      </c>
      <c r="G165" s="9">
        <v>65</v>
      </c>
      <c r="H165" s="10">
        <v>32</v>
      </c>
      <c r="J165" s="8">
        <v>161</v>
      </c>
      <c r="K165" s="9">
        <v>24</v>
      </c>
      <c r="L165" s="9">
        <v>40</v>
      </c>
      <c r="M165" s="9">
        <v>65</v>
      </c>
      <c r="N165" s="10">
        <v>32</v>
      </c>
    </row>
    <row r="166" spans="4:14">
      <c r="D166" s="8">
        <v>162</v>
      </c>
      <c r="E166" s="9">
        <v>24</v>
      </c>
      <c r="F166" s="9">
        <v>41</v>
      </c>
      <c r="G166" s="9">
        <v>65</v>
      </c>
      <c r="H166" s="10">
        <v>32</v>
      </c>
      <c r="J166" s="8">
        <v>162</v>
      </c>
      <c r="K166" s="9">
        <v>24</v>
      </c>
      <c r="L166" s="9">
        <v>41</v>
      </c>
      <c r="M166" s="9">
        <v>65</v>
      </c>
      <c r="N166" s="10">
        <v>32</v>
      </c>
    </row>
    <row r="167" spans="4:14">
      <c r="D167" s="8">
        <v>163</v>
      </c>
      <c r="E167" s="9">
        <v>24</v>
      </c>
      <c r="F167" s="9">
        <v>41</v>
      </c>
      <c r="G167" s="9">
        <v>65</v>
      </c>
      <c r="H167" s="10">
        <v>33</v>
      </c>
      <c r="J167" s="8">
        <v>163</v>
      </c>
      <c r="K167" s="9">
        <v>24</v>
      </c>
      <c r="L167" s="9">
        <v>41</v>
      </c>
      <c r="M167" s="9">
        <v>65</v>
      </c>
      <c r="N167" s="10">
        <v>33</v>
      </c>
    </row>
    <row r="168" spans="4:14">
      <c r="D168" s="8">
        <v>164</v>
      </c>
      <c r="E168" s="9">
        <v>25</v>
      </c>
      <c r="F168" s="9">
        <v>41</v>
      </c>
      <c r="G168" s="9">
        <v>65</v>
      </c>
      <c r="H168" s="10">
        <v>33</v>
      </c>
      <c r="J168" s="8">
        <v>164</v>
      </c>
      <c r="K168" s="9">
        <v>25</v>
      </c>
      <c r="L168" s="9">
        <v>41</v>
      </c>
      <c r="M168" s="9">
        <v>65</v>
      </c>
      <c r="N168" s="10">
        <v>33</v>
      </c>
    </row>
    <row r="169" spans="4:14">
      <c r="D169" s="8">
        <v>165</v>
      </c>
      <c r="E169" s="9">
        <v>25</v>
      </c>
      <c r="F169" s="9">
        <v>41</v>
      </c>
      <c r="G169" s="9">
        <v>66</v>
      </c>
      <c r="H169" s="10">
        <v>33</v>
      </c>
      <c r="J169" s="8">
        <v>165</v>
      </c>
      <c r="K169" s="9">
        <v>25</v>
      </c>
      <c r="L169" s="9">
        <v>41</v>
      </c>
      <c r="M169" s="9">
        <v>66</v>
      </c>
      <c r="N169" s="10">
        <v>33</v>
      </c>
    </row>
    <row r="170" spans="4:14">
      <c r="D170" s="8">
        <v>166</v>
      </c>
      <c r="E170" s="9">
        <v>25</v>
      </c>
      <c r="F170" s="9">
        <v>42</v>
      </c>
      <c r="G170" s="9">
        <v>66</v>
      </c>
      <c r="H170" s="10">
        <v>33</v>
      </c>
      <c r="J170" s="8">
        <v>166</v>
      </c>
      <c r="K170" s="9">
        <v>25</v>
      </c>
      <c r="L170" s="9">
        <v>42</v>
      </c>
      <c r="M170" s="9">
        <v>66</v>
      </c>
      <c r="N170" s="10">
        <v>33</v>
      </c>
    </row>
    <row r="171" spans="4:14">
      <c r="D171" s="8">
        <v>167</v>
      </c>
      <c r="E171" s="9">
        <v>25</v>
      </c>
      <c r="F171" s="9">
        <v>42</v>
      </c>
      <c r="G171" s="9">
        <v>67</v>
      </c>
      <c r="H171" s="10">
        <v>33</v>
      </c>
      <c r="J171" s="8">
        <v>167</v>
      </c>
      <c r="K171" s="9">
        <v>25</v>
      </c>
      <c r="L171" s="9">
        <v>42</v>
      </c>
      <c r="M171" s="9">
        <v>67</v>
      </c>
      <c r="N171" s="10">
        <v>33</v>
      </c>
    </row>
    <row r="172" spans="4:14">
      <c r="D172" s="8">
        <v>168</v>
      </c>
      <c r="E172" s="9">
        <v>25</v>
      </c>
      <c r="F172" s="9">
        <v>42</v>
      </c>
      <c r="G172" s="9">
        <v>67</v>
      </c>
      <c r="H172" s="10">
        <v>34</v>
      </c>
      <c r="J172" s="8">
        <v>168</v>
      </c>
      <c r="K172" s="9">
        <v>25</v>
      </c>
      <c r="L172" s="9">
        <v>42</v>
      </c>
      <c r="M172" s="9">
        <v>67</v>
      </c>
      <c r="N172" s="10">
        <v>34</v>
      </c>
    </row>
    <row r="173" spans="4:14">
      <c r="D173" s="8">
        <v>169</v>
      </c>
      <c r="E173" s="9">
        <v>25</v>
      </c>
      <c r="F173" s="9">
        <v>42</v>
      </c>
      <c r="G173" s="9">
        <v>68</v>
      </c>
      <c r="H173" s="10">
        <v>34</v>
      </c>
      <c r="J173" s="8">
        <v>169</v>
      </c>
      <c r="K173" s="9">
        <v>25</v>
      </c>
      <c r="L173" s="9">
        <v>42</v>
      </c>
      <c r="M173" s="9">
        <v>68</v>
      </c>
      <c r="N173" s="10">
        <v>34</v>
      </c>
    </row>
    <row r="174" spans="4:14">
      <c r="D174" s="8">
        <v>170</v>
      </c>
      <c r="E174" s="9">
        <v>26</v>
      </c>
      <c r="F174" s="9">
        <v>42</v>
      </c>
      <c r="G174" s="9">
        <v>68</v>
      </c>
      <c r="H174" s="10">
        <v>34</v>
      </c>
      <c r="J174" s="8">
        <v>170</v>
      </c>
      <c r="K174" s="9">
        <v>26</v>
      </c>
      <c r="L174" s="9">
        <v>42</v>
      </c>
      <c r="M174" s="9">
        <v>68</v>
      </c>
      <c r="N174" s="10">
        <v>34</v>
      </c>
    </row>
    <row r="175" spans="4:14">
      <c r="D175" s="8">
        <v>171</v>
      </c>
      <c r="E175" s="9">
        <v>26</v>
      </c>
      <c r="F175" s="9">
        <v>43</v>
      </c>
      <c r="G175" s="9">
        <v>68</v>
      </c>
      <c r="H175" s="10">
        <v>34</v>
      </c>
      <c r="J175" s="8">
        <v>171</v>
      </c>
      <c r="K175" s="9">
        <v>26</v>
      </c>
      <c r="L175" s="9">
        <v>43</v>
      </c>
      <c r="M175" s="9">
        <v>68</v>
      </c>
      <c r="N175" s="10">
        <v>34</v>
      </c>
    </row>
    <row r="176" spans="4:14">
      <c r="D176" s="8">
        <v>172</v>
      </c>
      <c r="E176" s="9">
        <v>26</v>
      </c>
      <c r="F176" s="9">
        <v>43</v>
      </c>
      <c r="G176" s="9">
        <v>69</v>
      </c>
      <c r="H176" s="10">
        <v>34</v>
      </c>
      <c r="J176" s="8">
        <v>172</v>
      </c>
      <c r="K176" s="9">
        <v>26</v>
      </c>
      <c r="L176" s="9">
        <v>43</v>
      </c>
      <c r="M176" s="9">
        <v>69</v>
      </c>
      <c r="N176" s="10">
        <v>34</v>
      </c>
    </row>
    <row r="177" spans="4:14">
      <c r="D177" s="8">
        <v>173</v>
      </c>
      <c r="E177" s="9">
        <v>26</v>
      </c>
      <c r="F177" s="9">
        <v>43</v>
      </c>
      <c r="G177" s="9">
        <v>69</v>
      </c>
      <c r="H177" s="10">
        <v>35</v>
      </c>
      <c r="J177" s="8">
        <v>173</v>
      </c>
      <c r="K177" s="9">
        <v>26</v>
      </c>
      <c r="L177" s="9">
        <v>43</v>
      </c>
      <c r="M177" s="9">
        <v>69</v>
      </c>
      <c r="N177" s="10">
        <v>35</v>
      </c>
    </row>
    <row r="178" spans="4:14">
      <c r="D178" s="8">
        <v>174</v>
      </c>
      <c r="E178" s="9">
        <v>26</v>
      </c>
      <c r="F178" s="9">
        <v>44</v>
      </c>
      <c r="G178" s="9">
        <v>69</v>
      </c>
      <c r="H178" s="10">
        <v>35</v>
      </c>
      <c r="J178" s="8">
        <v>174</v>
      </c>
      <c r="K178" s="9">
        <v>26</v>
      </c>
      <c r="L178" s="9">
        <v>44</v>
      </c>
      <c r="M178" s="9">
        <v>69</v>
      </c>
      <c r="N178" s="10">
        <v>35</v>
      </c>
    </row>
    <row r="179" spans="4:14">
      <c r="D179" s="8">
        <v>175</v>
      </c>
      <c r="E179" s="9">
        <v>26</v>
      </c>
      <c r="F179" s="9">
        <v>44</v>
      </c>
      <c r="G179" s="9">
        <v>70</v>
      </c>
      <c r="H179" s="10">
        <v>35</v>
      </c>
      <c r="J179" s="8">
        <v>175</v>
      </c>
      <c r="K179" s="9">
        <v>26</v>
      </c>
      <c r="L179" s="9">
        <v>44</v>
      </c>
      <c r="M179" s="9">
        <v>70</v>
      </c>
      <c r="N179" s="10">
        <v>35</v>
      </c>
    </row>
    <row r="180" spans="4:14">
      <c r="D180" s="8">
        <v>176</v>
      </c>
      <c r="E180" s="9">
        <v>26</v>
      </c>
      <c r="F180" s="9">
        <v>44</v>
      </c>
      <c r="G180" s="9">
        <v>71</v>
      </c>
      <c r="H180" s="10">
        <v>35</v>
      </c>
      <c r="J180" s="8">
        <v>176</v>
      </c>
      <c r="K180" s="9">
        <v>26</v>
      </c>
      <c r="L180" s="9">
        <v>44</v>
      </c>
      <c r="M180" s="9">
        <v>71</v>
      </c>
      <c r="N180" s="10">
        <v>35</v>
      </c>
    </row>
    <row r="181" spans="4:14">
      <c r="D181" s="8">
        <v>177</v>
      </c>
      <c r="E181" s="9">
        <v>27</v>
      </c>
      <c r="F181" s="9">
        <v>44</v>
      </c>
      <c r="G181" s="9">
        <v>71</v>
      </c>
      <c r="H181" s="10">
        <v>35</v>
      </c>
      <c r="J181" s="8">
        <v>177</v>
      </c>
      <c r="K181" s="9">
        <v>27</v>
      </c>
      <c r="L181" s="9">
        <v>44</v>
      </c>
      <c r="M181" s="9">
        <v>71</v>
      </c>
      <c r="N181" s="10">
        <v>35</v>
      </c>
    </row>
    <row r="182" spans="4:14">
      <c r="D182" s="8">
        <v>178</v>
      </c>
      <c r="E182" s="9">
        <v>27</v>
      </c>
      <c r="F182" s="9">
        <v>45</v>
      </c>
      <c r="G182" s="9">
        <v>71</v>
      </c>
      <c r="H182" s="10">
        <v>35</v>
      </c>
      <c r="J182" s="8">
        <v>178</v>
      </c>
      <c r="K182" s="9">
        <v>27</v>
      </c>
      <c r="L182" s="9">
        <v>45</v>
      </c>
      <c r="M182" s="9">
        <v>71</v>
      </c>
      <c r="N182" s="10">
        <v>35</v>
      </c>
    </row>
    <row r="183" spans="4:14">
      <c r="D183" s="8">
        <v>179</v>
      </c>
      <c r="E183" s="9">
        <v>27</v>
      </c>
      <c r="F183" s="9">
        <v>45</v>
      </c>
      <c r="G183" s="9">
        <v>72</v>
      </c>
      <c r="H183" s="10">
        <v>35</v>
      </c>
      <c r="J183" s="8">
        <v>179</v>
      </c>
      <c r="K183" s="9">
        <v>27</v>
      </c>
      <c r="L183" s="9">
        <v>45</v>
      </c>
      <c r="M183" s="9">
        <v>72</v>
      </c>
      <c r="N183" s="10">
        <v>35</v>
      </c>
    </row>
    <row r="184" spans="4:14">
      <c r="D184" s="8">
        <v>180</v>
      </c>
      <c r="E184" s="9">
        <v>27</v>
      </c>
      <c r="F184" s="9">
        <v>45</v>
      </c>
      <c r="G184" s="9">
        <v>72</v>
      </c>
      <c r="H184" s="10">
        <v>36</v>
      </c>
      <c r="J184" s="8">
        <v>180</v>
      </c>
      <c r="K184" s="9">
        <v>27</v>
      </c>
      <c r="L184" s="9">
        <v>45</v>
      </c>
      <c r="M184" s="9">
        <v>72</v>
      </c>
      <c r="N184" s="10">
        <v>36</v>
      </c>
    </row>
    <row r="185" spans="4:14">
      <c r="D185" s="8">
        <v>181</v>
      </c>
      <c r="E185" s="9">
        <v>27</v>
      </c>
      <c r="F185" s="9">
        <v>45</v>
      </c>
      <c r="G185" s="9">
        <v>73</v>
      </c>
      <c r="H185" s="10">
        <v>36</v>
      </c>
      <c r="J185" s="8">
        <v>181</v>
      </c>
      <c r="K185" s="9">
        <v>27</v>
      </c>
      <c r="L185" s="9">
        <v>45</v>
      </c>
      <c r="M185" s="9">
        <v>73</v>
      </c>
      <c r="N185" s="10">
        <v>36</v>
      </c>
    </row>
    <row r="186" spans="4:14">
      <c r="D186" s="8">
        <v>182</v>
      </c>
      <c r="E186" s="9">
        <v>27</v>
      </c>
      <c r="F186" s="9">
        <v>46</v>
      </c>
      <c r="G186" s="9">
        <v>73</v>
      </c>
      <c r="H186" s="10">
        <v>36</v>
      </c>
      <c r="J186" s="8">
        <v>182</v>
      </c>
      <c r="K186" s="9">
        <v>27</v>
      </c>
      <c r="L186" s="9">
        <v>46</v>
      </c>
      <c r="M186" s="9">
        <v>73</v>
      </c>
      <c r="N186" s="10">
        <v>36</v>
      </c>
    </row>
    <row r="187" spans="4:14">
      <c r="D187" s="8">
        <v>183</v>
      </c>
      <c r="E187" s="9">
        <v>27</v>
      </c>
      <c r="F187" s="9">
        <v>46</v>
      </c>
      <c r="G187" s="9">
        <v>73</v>
      </c>
      <c r="H187" s="10">
        <v>37</v>
      </c>
      <c r="J187" s="8">
        <v>183</v>
      </c>
      <c r="K187" s="9">
        <v>27</v>
      </c>
      <c r="L187" s="9">
        <v>46</v>
      </c>
      <c r="M187" s="9">
        <v>73</v>
      </c>
      <c r="N187" s="10">
        <v>37</v>
      </c>
    </row>
    <row r="188" spans="4:14">
      <c r="D188" s="8">
        <v>184</v>
      </c>
      <c r="E188" s="9">
        <v>28</v>
      </c>
      <c r="F188" s="9">
        <v>46</v>
      </c>
      <c r="G188" s="9">
        <v>73</v>
      </c>
      <c r="H188" s="10">
        <v>37</v>
      </c>
      <c r="J188" s="8">
        <v>184</v>
      </c>
      <c r="K188" s="9">
        <v>28</v>
      </c>
      <c r="L188" s="9">
        <v>46</v>
      </c>
      <c r="M188" s="9">
        <v>73</v>
      </c>
      <c r="N188" s="10">
        <v>37</v>
      </c>
    </row>
    <row r="189" spans="4:14">
      <c r="D189" s="8">
        <v>185</v>
      </c>
      <c r="E189" s="9">
        <v>28</v>
      </c>
      <c r="F189" s="9">
        <v>46</v>
      </c>
      <c r="G189" s="9">
        <v>74</v>
      </c>
      <c r="H189" s="10">
        <v>37</v>
      </c>
      <c r="J189" s="8">
        <v>185</v>
      </c>
      <c r="K189" s="9">
        <v>28</v>
      </c>
      <c r="L189" s="9">
        <v>46</v>
      </c>
      <c r="M189" s="9">
        <v>74</v>
      </c>
      <c r="N189" s="10">
        <v>37</v>
      </c>
    </row>
    <row r="190" spans="4:14">
      <c r="D190" s="8">
        <v>186</v>
      </c>
      <c r="E190" s="9">
        <v>28</v>
      </c>
      <c r="F190" s="9">
        <v>47</v>
      </c>
      <c r="G190" s="9">
        <v>74</v>
      </c>
      <c r="H190" s="10">
        <v>37</v>
      </c>
      <c r="J190" s="8">
        <v>186</v>
      </c>
      <c r="K190" s="9">
        <v>28</v>
      </c>
      <c r="L190" s="9">
        <v>47</v>
      </c>
      <c r="M190" s="9">
        <v>74</v>
      </c>
      <c r="N190" s="10">
        <v>37</v>
      </c>
    </row>
    <row r="191" spans="4:14">
      <c r="D191" s="8">
        <v>187</v>
      </c>
      <c r="E191" s="9">
        <v>28</v>
      </c>
      <c r="F191" s="9">
        <v>47</v>
      </c>
      <c r="G191" s="9">
        <v>75</v>
      </c>
      <c r="H191" s="10">
        <v>37</v>
      </c>
      <c r="J191" s="8">
        <v>187</v>
      </c>
      <c r="K191" s="9">
        <v>28</v>
      </c>
      <c r="L191" s="9">
        <v>47</v>
      </c>
      <c r="M191" s="9">
        <v>75</v>
      </c>
      <c r="N191" s="10">
        <v>37</v>
      </c>
    </row>
    <row r="192" spans="4:14">
      <c r="D192" s="8">
        <v>188</v>
      </c>
      <c r="E192" s="9">
        <v>28</v>
      </c>
      <c r="F192" s="9">
        <v>47</v>
      </c>
      <c r="G192" s="9">
        <v>75</v>
      </c>
      <c r="H192" s="10">
        <v>38</v>
      </c>
      <c r="J192" s="8">
        <v>188</v>
      </c>
      <c r="K192" s="9">
        <v>28</v>
      </c>
      <c r="L192" s="9">
        <v>47</v>
      </c>
      <c r="M192" s="9">
        <v>75</v>
      </c>
      <c r="N192" s="10">
        <v>38</v>
      </c>
    </row>
    <row r="193" spans="4:14">
      <c r="D193" s="8">
        <v>189</v>
      </c>
      <c r="E193" s="9">
        <v>28</v>
      </c>
      <c r="F193" s="9">
        <v>47</v>
      </c>
      <c r="G193" s="9">
        <v>76</v>
      </c>
      <c r="H193" s="10">
        <v>38</v>
      </c>
      <c r="J193" s="8">
        <v>189</v>
      </c>
      <c r="K193" s="9">
        <v>28</v>
      </c>
      <c r="L193" s="9">
        <v>47</v>
      </c>
      <c r="M193" s="9">
        <v>76</v>
      </c>
      <c r="N193" s="10">
        <v>38</v>
      </c>
    </row>
    <row r="194" spans="4:14">
      <c r="D194" s="8">
        <v>190</v>
      </c>
      <c r="E194" s="9">
        <v>29</v>
      </c>
      <c r="F194" s="9">
        <v>47</v>
      </c>
      <c r="G194" s="9">
        <v>76</v>
      </c>
      <c r="H194" s="10">
        <v>38</v>
      </c>
      <c r="J194" s="8">
        <v>190</v>
      </c>
      <c r="K194" s="9">
        <v>29</v>
      </c>
      <c r="L194" s="9">
        <v>47</v>
      </c>
      <c r="M194" s="9">
        <v>76</v>
      </c>
      <c r="N194" s="10">
        <v>38</v>
      </c>
    </row>
    <row r="195" spans="4:14">
      <c r="D195" s="8">
        <v>191</v>
      </c>
      <c r="E195" s="9">
        <v>29</v>
      </c>
      <c r="F195" s="9">
        <v>48</v>
      </c>
      <c r="G195" s="9">
        <v>76</v>
      </c>
      <c r="H195" s="10">
        <v>38</v>
      </c>
      <c r="J195" s="8">
        <v>191</v>
      </c>
      <c r="K195" s="9">
        <v>29</v>
      </c>
      <c r="L195" s="9">
        <v>48</v>
      </c>
      <c r="M195" s="9">
        <v>76</v>
      </c>
      <c r="N195" s="10">
        <v>38</v>
      </c>
    </row>
    <row r="196" spans="4:14">
      <c r="D196" s="8">
        <v>192</v>
      </c>
      <c r="E196" s="9">
        <v>29</v>
      </c>
      <c r="F196" s="9">
        <v>48</v>
      </c>
      <c r="G196" s="9">
        <v>77</v>
      </c>
      <c r="H196" s="10">
        <v>38</v>
      </c>
      <c r="J196" s="8">
        <v>192</v>
      </c>
      <c r="K196" s="9">
        <v>29</v>
      </c>
      <c r="L196" s="9">
        <v>48</v>
      </c>
      <c r="M196" s="9">
        <v>77</v>
      </c>
      <c r="N196" s="10">
        <v>38</v>
      </c>
    </row>
    <row r="197" spans="4:14">
      <c r="D197" s="8">
        <v>193</v>
      </c>
      <c r="E197" s="9">
        <v>29</v>
      </c>
      <c r="F197" s="9">
        <v>48</v>
      </c>
      <c r="G197" s="9">
        <v>77</v>
      </c>
      <c r="H197" s="10">
        <v>39</v>
      </c>
      <c r="J197" s="8">
        <v>193</v>
      </c>
      <c r="K197" s="9">
        <v>29</v>
      </c>
      <c r="L197" s="9">
        <v>48</v>
      </c>
      <c r="M197" s="9">
        <v>77</v>
      </c>
      <c r="N197" s="10">
        <v>39</v>
      </c>
    </row>
    <row r="198" spans="4:14">
      <c r="D198" s="8">
        <v>194</v>
      </c>
      <c r="E198" s="9">
        <v>29</v>
      </c>
      <c r="F198" s="9">
        <v>49</v>
      </c>
      <c r="G198" s="9">
        <v>77</v>
      </c>
      <c r="H198" s="10">
        <v>39</v>
      </c>
      <c r="J198" s="8">
        <v>194</v>
      </c>
      <c r="K198" s="9">
        <v>29</v>
      </c>
      <c r="L198" s="9">
        <v>49</v>
      </c>
      <c r="M198" s="9">
        <v>77</v>
      </c>
      <c r="N198" s="10">
        <v>39</v>
      </c>
    </row>
    <row r="199" spans="4:14">
      <c r="D199" s="8">
        <v>195</v>
      </c>
      <c r="E199" s="9">
        <v>29</v>
      </c>
      <c r="F199" s="9">
        <v>49</v>
      </c>
      <c r="G199" s="9">
        <v>78</v>
      </c>
      <c r="H199" s="10">
        <v>39</v>
      </c>
      <c r="J199" s="8">
        <v>195</v>
      </c>
      <c r="K199" s="9">
        <v>29</v>
      </c>
      <c r="L199" s="9">
        <v>49</v>
      </c>
      <c r="M199" s="9">
        <v>78</v>
      </c>
      <c r="N199" s="10">
        <v>39</v>
      </c>
    </row>
    <row r="200" spans="4:14">
      <c r="D200" s="8">
        <v>196</v>
      </c>
      <c r="E200" s="9">
        <v>29</v>
      </c>
      <c r="F200" s="9">
        <v>49</v>
      </c>
      <c r="G200" s="9">
        <v>79</v>
      </c>
      <c r="H200" s="10">
        <v>39</v>
      </c>
      <c r="J200" s="8">
        <v>196</v>
      </c>
      <c r="K200" s="9">
        <v>29</v>
      </c>
      <c r="L200" s="9">
        <v>49</v>
      </c>
      <c r="M200" s="9">
        <v>79</v>
      </c>
      <c r="N200" s="10">
        <v>39</v>
      </c>
    </row>
    <row r="201" spans="4:14">
      <c r="D201" s="8">
        <v>197</v>
      </c>
      <c r="E201" s="9">
        <v>30</v>
      </c>
      <c r="F201" s="9">
        <v>49</v>
      </c>
      <c r="G201" s="9">
        <v>79</v>
      </c>
      <c r="H201" s="10">
        <v>39</v>
      </c>
      <c r="J201" s="8">
        <v>197</v>
      </c>
      <c r="K201" s="9">
        <v>30</v>
      </c>
      <c r="L201" s="9">
        <v>49</v>
      </c>
      <c r="M201" s="9">
        <v>79</v>
      </c>
      <c r="N201" s="10">
        <v>39</v>
      </c>
    </row>
    <row r="202" spans="4:14">
      <c r="D202" s="8">
        <v>198</v>
      </c>
      <c r="E202" s="9">
        <v>30</v>
      </c>
      <c r="F202" s="9">
        <v>50</v>
      </c>
      <c r="G202" s="9">
        <v>79</v>
      </c>
      <c r="H202" s="10">
        <v>39</v>
      </c>
      <c r="J202" s="8">
        <v>198</v>
      </c>
      <c r="K202" s="9">
        <v>30</v>
      </c>
      <c r="L202" s="9">
        <v>50</v>
      </c>
      <c r="M202" s="9">
        <v>79</v>
      </c>
      <c r="N202" s="10">
        <v>39</v>
      </c>
    </row>
    <row r="203" spans="4:14">
      <c r="D203" s="8">
        <v>199</v>
      </c>
      <c r="E203" s="9">
        <v>30</v>
      </c>
      <c r="F203" s="9">
        <v>50</v>
      </c>
      <c r="G203" s="9">
        <v>80</v>
      </c>
      <c r="H203" s="10">
        <v>39</v>
      </c>
      <c r="J203" s="8">
        <v>199</v>
      </c>
      <c r="K203" s="9">
        <v>30</v>
      </c>
      <c r="L203" s="9">
        <v>50</v>
      </c>
      <c r="M203" s="9">
        <v>80</v>
      </c>
      <c r="N203" s="10">
        <v>39</v>
      </c>
    </row>
    <row r="204" spans="4:14">
      <c r="D204" s="8">
        <v>200</v>
      </c>
      <c r="E204" s="9">
        <v>30</v>
      </c>
      <c r="F204" s="9">
        <v>50</v>
      </c>
      <c r="G204" s="9">
        <v>80</v>
      </c>
      <c r="H204" s="10">
        <v>40</v>
      </c>
      <c r="J204" s="8">
        <v>200</v>
      </c>
      <c r="K204" s="9">
        <v>30</v>
      </c>
      <c r="L204" s="9">
        <v>50</v>
      </c>
      <c r="M204" s="9">
        <v>80</v>
      </c>
      <c r="N204" s="10">
        <v>40</v>
      </c>
    </row>
    <row r="205" spans="4:14">
      <c r="D205" s="8">
        <v>201</v>
      </c>
      <c r="E205" s="9">
        <v>30</v>
      </c>
      <c r="F205" s="9">
        <v>50</v>
      </c>
      <c r="G205" s="9">
        <v>81</v>
      </c>
      <c r="H205" s="10">
        <v>40</v>
      </c>
      <c r="J205" s="8">
        <v>201</v>
      </c>
      <c r="K205" s="9">
        <v>30</v>
      </c>
      <c r="L205" s="9">
        <v>50</v>
      </c>
      <c r="M205" s="9">
        <v>81</v>
      </c>
      <c r="N205" s="10">
        <v>40</v>
      </c>
    </row>
    <row r="206" spans="4:14">
      <c r="D206" s="8">
        <v>202</v>
      </c>
      <c r="E206" s="9">
        <v>30</v>
      </c>
      <c r="F206" s="9">
        <v>51</v>
      </c>
      <c r="G206" s="9">
        <v>81</v>
      </c>
      <c r="H206" s="10">
        <v>40</v>
      </c>
      <c r="J206" s="8">
        <v>202</v>
      </c>
      <c r="K206" s="9">
        <v>30</v>
      </c>
      <c r="L206" s="9">
        <v>51</v>
      </c>
      <c r="M206" s="9">
        <v>81</v>
      </c>
      <c r="N206" s="10">
        <v>40</v>
      </c>
    </row>
    <row r="207" spans="4:14">
      <c r="D207" s="8">
        <v>203</v>
      </c>
      <c r="E207" s="9">
        <v>30</v>
      </c>
      <c r="F207" s="9">
        <v>51</v>
      </c>
      <c r="G207" s="9">
        <v>81</v>
      </c>
      <c r="H207" s="10">
        <v>41</v>
      </c>
      <c r="J207" s="8">
        <v>203</v>
      </c>
      <c r="K207" s="9">
        <v>30</v>
      </c>
      <c r="L207" s="9">
        <v>51</v>
      </c>
      <c r="M207" s="9">
        <v>81</v>
      </c>
      <c r="N207" s="10">
        <v>41</v>
      </c>
    </row>
    <row r="208" spans="4:14">
      <c r="D208" s="8">
        <v>204</v>
      </c>
      <c r="E208" s="9">
        <v>31</v>
      </c>
      <c r="F208" s="9">
        <v>51</v>
      </c>
      <c r="G208" s="9">
        <v>81</v>
      </c>
      <c r="H208" s="10">
        <v>41</v>
      </c>
      <c r="J208" s="8">
        <v>204</v>
      </c>
      <c r="K208" s="9">
        <v>31</v>
      </c>
      <c r="L208" s="9">
        <v>51</v>
      </c>
      <c r="M208" s="9">
        <v>81</v>
      </c>
      <c r="N208" s="10">
        <v>41</v>
      </c>
    </row>
    <row r="209" spans="4:14">
      <c r="D209" s="8">
        <v>205</v>
      </c>
      <c r="E209" s="9">
        <v>31</v>
      </c>
      <c r="F209" s="9">
        <v>51</v>
      </c>
      <c r="G209" s="9">
        <v>82</v>
      </c>
      <c r="H209" s="10">
        <v>41</v>
      </c>
      <c r="J209" s="8">
        <v>205</v>
      </c>
      <c r="K209" s="9">
        <v>31</v>
      </c>
      <c r="L209" s="9">
        <v>51</v>
      </c>
      <c r="M209" s="9">
        <v>82</v>
      </c>
      <c r="N209" s="10">
        <v>41</v>
      </c>
    </row>
    <row r="210" spans="4:14">
      <c r="D210" s="8">
        <v>206</v>
      </c>
      <c r="E210" s="9">
        <v>31</v>
      </c>
      <c r="F210" s="9">
        <v>52</v>
      </c>
      <c r="G210" s="9">
        <v>82</v>
      </c>
      <c r="H210" s="10">
        <v>41</v>
      </c>
      <c r="J210" s="8">
        <v>206</v>
      </c>
      <c r="K210" s="9">
        <v>31</v>
      </c>
      <c r="L210" s="9">
        <v>52</v>
      </c>
      <c r="M210" s="9">
        <v>82</v>
      </c>
      <c r="N210" s="10">
        <v>41</v>
      </c>
    </row>
    <row r="211" spans="4:14">
      <c r="D211" s="8">
        <v>207</v>
      </c>
      <c r="E211" s="9">
        <v>31</v>
      </c>
      <c r="F211" s="9">
        <v>52</v>
      </c>
      <c r="G211" s="9">
        <v>83</v>
      </c>
      <c r="H211" s="10">
        <v>41</v>
      </c>
      <c r="J211" s="8">
        <v>207</v>
      </c>
      <c r="K211" s="9">
        <v>31</v>
      </c>
      <c r="L211" s="9">
        <v>52</v>
      </c>
      <c r="M211" s="9">
        <v>83</v>
      </c>
      <c r="N211" s="10">
        <v>41</v>
      </c>
    </row>
    <row r="212" spans="4:14">
      <c r="D212" s="8">
        <v>208</v>
      </c>
      <c r="E212" s="9">
        <v>31</v>
      </c>
      <c r="F212" s="9">
        <v>52</v>
      </c>
      <c r="G212" s="9">
        <v>83</v>
      </c>
      <c r="H212" s="10">
        <v>42</v>
      </c>
      <c r="J212" s="8">
        <v>208</v>
      </c>
      <c r="K212" s="9">
        <v>31</v>
      </c>
      <c r="L212" s="9">
        <v>52</v>
      </c>
      <c r="M212" s="9">
        <v>83</v>
      </c>
      <c r="N212" s="10">
        <v>42</v>
      </c>
    </row>
    <row r="213" spans="4:14">
      <c r="D213" s="8">
        <v>209</v>
      </c>
      <c r="E213" s="9">
        <v>31</v>
      </c>
      <c r="F213" s="9">
        <v>52</v>
      </c>
      <c r="G213" s="9">
        <v>84</v>
      </c>
      <c r="H213" s="10">
        <v>42</v>
      </c>
      <c r="J213" s="8">
        <v>209</v>
      </c>
      <c r="K213" s="9">
        <v>31</v>
      </c>
      <c r="L213" s="9">
        <v>52</v>
      </c>
      <c r="M213" s="9">
        <v>84</v>
      </c>
      <c r="N213" s="10">
        <v>42</v>
      </c>
    </row>
    <row r="214" spans="4:14">
      <c r="D214" s="8">
        <v>210</v>
      </c>
      <c r="E214" s="9">
        <v>32</v>
      </c>
      <c r="F214" s="9">
        <v>52</v>
      </c>
      <c r="G214" s="9">
        <v>84</v>
      </c>
      <c r="H214" s="10">
        <v>42</v>
      </c>
      <c r="J214" s="8">
        <v>210</v>
      </c>
      <c r="K214" s="9">
        <v>32</v>
      </c>
      <c r="L214" s="9">
        <v>52</v>
      </c>
      <c r="M214" s="9">
        <v>84</v>
      </c>
      <c r="N214" s="10">
        <v>42</v>
      </c>
    </row>
    <row r="215" spans="4:14">
      <c r="D215" s="8">
        <v>211</v>
      </c>
      <c r="E215" s="9">
        <v>32</v>
      </c>
      <c r="F215" s="9">
        <v>53</v>
      </c>
      <c r="G215" s="9">
        <v>84</v>
      </c>
      <c r="H215" s="10">
        <v>42</v>
      </c>
      <c r="J215" s="8">
        <v>211</v>
      </c>
      <c r="K215" s="9">
        <v>32</v>
      </c>
      <c r="L215" s="9">
        <v>53</v>
      </c>
      <c r="M215" s="9">
        <v>84</v>
      </c>
      <c r="N215" s="10">
        <v>42</v>
      </c>
    </row>
    <row r="216" spans="4:14">
      <c r="D216" s="8">
        <v>212</v>
      </c>
      <c r="E216" s="9">
        <v>32</v>
      </c>
      <c r="F216" s="9">
        <v>53</v>
      </c>
      <c r="G216" s="9">
        <v>85</v>
      </c>
      <c r="H216" s="10">
        <v>42</v>
      </c>
      <c r="J216" s="8">
        <v>212</v>
      </c>
      <c r="K216" s="9">
        <v>32</v>
      </c>
      <c r="L216" s="9">
        <v>53</v>
      </c>
      <c r="M216" s="9">
        <v>85</v>
      </c>
      <c r="N216" s="10">
        <v>42</v>
      </c>
    </row>
    <row r="217" spans="4:14">
      <c r="D217" s="8">
        <v>213</v>
      </c>
      <c r="E217" s="9">
        <v>32</v>
      </c>
      <c r="F217" s="9">
        <v>53</v>
      </c>
      <c r="G217" s="9">
        <v>85</v>
      </c>
      <c r="H217" s="10">
        <v>43</v>
      </c>
      <c r="J217" s="8">
        <v>213</v>
      </c>
      <c r="K217" s="9">
        <v>32</v>
      </c>
      <c r="L217" s="9">
        <v>53</v>
      </c>
      <c r="M217" s="9">
        <v>85</v>
      </c>
      <c r="N217" s="10">
        <v>43</v>
      </c>
    </row>
    <row r="218" spans="4:14">
      <c r="D218" s="8">
        <v>214</v>
      </c>
      <c r="E218" s="9">
        <v>32</v>
      </c>
      <c r="F218" s="9">
        <v>54</v>
      </c>
      <c r="G218" s="9">
        <v>85</v>
      </c>
      <c r="H218" s="10">
        <v>43</v>
      </c>
      <c r="J218" s="8">
        <v>214</v>
      </c>
      <c r="K218" s="9">
        <v>32</v>
      </c>
      <c r="L218" s="9">
        <v>54</v>
      </c>
      <c r="M218" s="9">
        <v>85</v>
      </c>
      <c r="N218" s="10">
        <v>43</v>
      </c>
    </row>
    <row r="219" spans="4:14">
      <c r="D219" s="8">
        <v>215</v>
      </c>
      <c r="E219" s="9">
        <v>32</v>
      </c>
      <c r="F219" s="9">
        <v>54</v>
      </c>
      <c r="G219" s="9">
        <v>86</v>
      </c>
      <c r="H219" s="10">
        <v>43</v>
      </c>
      <c r="J219" s="8">
        <v>215</v>
      </c>
      <c r="K219" s="9">
        <v>32</v>
      </c>
      <c r="L219" s="9">
        <v>54</v>
      </c>
      <c r="M219" s="9">
        <v>86</v>
      </c>
      <c r="N219" s="10">
        <v>43</v>
      </c>
    </row>
    <row r="220" spans="4:14">
      <c r="D220" s="8">
        <v>216</v>
      </c>
      <c r="E220" s="9">
        <v>32</v>
      </c>
      <c r="F220" s="9">
        <v>54</v>
      </c>
      <c r="G220" s="9">
        <v>87</v>
      </c>
      <c r="H220" s="10">
        <v>43</v>
      </c>
      <c r="J220" s="8">
        <v>216</v>
      </c>
      <c r="K220" s="9">
        <v>32</v>
      </c>
      <c r="L220" s="9">
        <v>54</v>
      </c>
      <c r="M220" s="9">
        <v>87</v>
      </c>
      <c r="N220" s="10">
        <v>43</v>
      </c>
    </row>
    <row r="221" spans="4:14">
      <c r="D221" s="8">
        <v>217</v>
      </c>
      <c r="E221" s="9">
        <v>33</v>
      </c>
      <c r="F221" s="9">
        <v>54</v>
      </c>
      <c r="G221" s="9">
        <v>87</v>
      </c>
      <c r="H221" s="10">
        <v>43</v>
      </c>
      <c r="J221" s="8">
        <v>217</v>
      </c>
      <c r="K221" s="9">
        <v>33</v>
      </c>
      <c r="L221" s="9">
        <v>54</v>
      </c>
      <c r="M221" s="9">
        <v>87</v>
      </c>
      <c r="N221" s="10">
        <v>43</v>
      </c>
    </row>
    <row r="222" spans="4:14">
      <c r="D222" s="8">
        <v>218</v>
      </c>
      <c r="E222" s="9">
        <v>33</v>
      </c>
      <c r="F222" s="9">
        <v>55</v>
      </c>
      <c r="G222" s="9">
        <v>87</v>
      </c>
      <c r="H222" s="10">
        <v>43</v>
      </c>
      <c r="J222" s="8">
        <v>218</v>
      </c>
      <c r="K222" s="9">
        <v>33</v>
      </c>
      <c r="L222" s="9">
        <v>55</v>
      </c>
      <c r="M222" s="9">
        <v>87</v>
      </c>
      <c r="N222" s="10">
        <v>43</v>
      </c>
    </row>
    <row r="223" spans="4:14">
      <c r="D223" s="8">
        <v>219</v>
      </c>
      <c r="E223" s="9">
        <v>33</v>
      </c>
      <c r="F223" s="9">
        <v>55</v>
      </c>
      <c r="G223" s="9">
        <v>88</v>
      </c>
      <c r="H223" s="10">
        <v>43</v>
      </c>
      <c r="J223" s="8">
        <v>219</v>
      </c>
      <c r="K223" s="9">
        <v>33</v>
      </c>
      <c r="L223" s="9">
        <v>55</v>
      </c>
      <c r="M223" s="9">
        <v>88</v>
      </c>
      <c r="N223" s="10">
        <v>43</v>
      </c>
    </row>
    <row r="224" spans="4:14">
      <c r="D224" s="8">
        <v>220</v>
      </c>
      <c r="E224" s="9">
        <v>33</v>
      </c>
      <c r="F224" s="9">
        <v>55</v>
      </c>
      <c r="G224" s="9">
        <v>88</v>
      </c>
      <c r="H224" s="10">
        <v>44</v>
      </c>
      <c r="J224" s="8">
        <v>220</v>
      </c>
      <c r="K224" s="9">
        <v>33</v>
      </c>
      <c r="L224" s="9">
        <v>55</v>
      </c>
      <c r="M224" s="9">
        <v>88</v>
      </c>
      <c r="N224" s="10">
        <v>44</v>
      </c>
    </row>
    <row r="225" spans="4:14">
      <c r="D225" s="8">
        <v>221</v>
      </c>
      <c r="E225" s="9">
        <v>33</v>
      </c>
      <c r="F225" s="9">
        <v>55</v>
      </c>
      <c r="G225" s="9">
        <v>89</v>
      </c>
      <c r="H225" s="10">
        <v>44</v>
      </c>
      <c r="J225" s="8">
        <v>221</v>
      </c>
      <c r="K225" s="9">
        <v>33</v>
      </c>
      <c r="L225" s="9">
        <v>55</v>
      </c>
      <c r="M225" s="9">
        <v>89</v>
      </c>
      <c r="N225" s="10">
        <v>44</v>
      </c>
    </row>
    <row r="226" spans="4:14">
      <c r="D226" s="8">
        <v>222</v>
      </c>
      <c r="E226" s="9">
        <v>33</v>
      </c>
      <c r="F226" s="9">
        <v>56</v>
      </c>
      <c r="G226" s="9">
        <v>89</v>
      </c>
      <c r="H226" s="10">
        <v>44</v>
      </c>
      <c r="J226" s="8">
        <v>222</v>
      </c>
      <c r="K226" s="9">
        <v>33</v>
      </c>
      <c r="L226" s="9">
        <v>56</v>
      </c>
      <c r="M226" s="9">
        <v>89</v>
      </c>
      <c r="N226" s="10">
        <v>44</v>
      </c>
    </row>
    <row r="227" spans="4:14">
      <c r="D227" s="8">
        <v>223</v>
      </c>
      <c r="E227" s="9">
        <v>33</v>
      </c>
      <c r="F227" s="9">
        <v>56</v>
      </c>
      <c r="G227" s="9">
        <v>89</v>
      </c>
      <c r="H227" s="10">
        <v>45</v>
      </c>
      <c r="J227" s="8">
        <v>223</v>
      </c>
      <c r="K227" s="9">
        <v>33</v>
      </c>
      <c r="L227" s="9">
        <v>56</v>
      </c>
      <c r="M227" s="9">
        <v>89</v>
      </c>
      <c r="N227" s="10">
        <v>45</v>
      </c>
    </row>
    <row r="228" spans="4:14">
      <c r="D228" s="8">
        <v>224</v>
      </c>
      <c r="E228" s="9">
        <v>34</v>
      </c>
      <c r="F228" s="9">
        <v>56</v>
      </c>
      <c r="G228" s="9">
        <v>89</v>
      </c>
      <c r="H228" s="10">
        <v>45</v>
      </c>
      <c r="J228" s="8">
        <v>224</v>
      </c>
      <c r="K228" s="9">
        <v>34</v>
      </c>
      <c r="L228" s="9">
        <v>56</v>
      </c>
      <c r="M228" s="9">
        <v>89</v>
      </c>
      <c r="N228" s="10">
        <v>45</v>
      </c>
    </row>
    <row r="229" spans="4:14">
      <c r="D229" s="8">
        <v>225</v>
      </c>
      <c r="E229" s="9">
        <v>34</v>
      </c>
      <c r="F229" s="9">
        <v>56</v>
      </c>
      <c r="G229" s="9">
        <v>90</v>
      </c>
      <c r="H229" s="10">
        <v>45</v>
      </c>
      <c r="J229" s="8">
        <v>225</v>
      </c>
      <c r="K229" s="9">
        <v>34</v>
      </c>
      <c r="L229" s="9">
        <v>56</v>
      </c>
      <c r="M229" s="9">
        <v>90</v>
      </c>
      <c r="N229" s="10">
        <v>45</v>
      </c>
    </row>
    <row r="230" spans="4:14">
      <c r="D230" s="8">
        <v>226</v>
      </c>
      <c r="E230" s="9">
        <v>34</v>
      </c>
      <c r="F230" s="9">
        <v>57</v>
      </c>
      <c r="G230" s="9">
        <v>90</v>
      </c>
      <c r="H230" s="10">
        <v>45</v>
      </c>
      <c r="J230" s="8">
        <v>226</v>
      </c>
      <c r="K230" s="9">
        <v>34</v>
      </c>
      <c r="L230" s="9">
        <v>57</v>
      </c>
      <c r="M230" s="9">
        <v>90</v>
      </c>
      <c r="N230" s="10">
        <v>45</v>
      </c>
    </row>
    <row r="231" spans="4:14">
      <c r="D231" s="8">
        <v>227</v>
      </c>
      <c r="E231" s="9">
        <v>34</v>
      </c>
      <c r="F231" s="9">
        <v>57</v>
      </c>
      <c r="G231" s="9">
        <v>91</v>
      </c>
      <c r="H231" s="10">
        <v>45</v>
      </c>
      <c r="J231" s="8">
        <v>227</v>
      </c>
      <c r="K231" s="9">
        <v>34</v>
      </c>
      <c r="L231" s="9">
        <v>57</v>
      </c>
      <c r="M231" s="9">
        <v>91</v>
      </c>
      <c r="N231" s="10">
        <v>45</v>
      </c>
    </row>
    <row r="232" spans="4:14">
      <c r="D232" s="8">
        <v>228</v>
      </c>
      <c r="E232" s="9">
        <v>34</v>
      </c>
      <c r="F232" s="9">
        <v>57</v>
      </c>
      <c r="G232" s="9">
        <v>91</v>
      </c>
      <c r="H232" s="10">
        <v>46</v>
      </c>
      <c r="J232" s="8">
        <v>228</v>
      </c>
      <c r="K232" s="9">
        <v>34</v>
      </c>
      <c r="L232" s="9">
        <v>57</v>
      </c>
      <c r="M232" s="9">
        <v>91</v>
      </c>
      <c r="N232" s="10">
        <v>46</v>
      </c>
    </row>
    <row r="233" spans="4:14">
      <c r="D233" s="8">
        <v>229</v>
      </c>
      <c r="E233" s="9">
        <v>34</v>
      </c>
      <c r="F233" s="9">
        <v>57</v>
      </c>
      <c r="G233" s="9">
        <v>92</v>
      </c>
      <c r="H233" s="10">
        <v>46</v>
      </c>
      <c r="J233" s="8">
        <v>229</v>
      </c>
      <c r="K233" s="9">
        <v>34</v>
      </c>
      <c r="L233" s="9">
        <v>57</v>
      </c>
      <c r="M233" s="9">
        <v>92</v>
      </c>
      <c r="N233" s="10">
        <v>46</v>
      </c>
    </row>
    <row r="234" spans="4:14">
      <c r="D234" s="8">
        <v>230</v>
      </c>
      <c r="E234" s="9">
        <v>35</v>
      </c>
      <c r="F234" s="9">
        <v>57</v>
      </c>
      <c r="G234" s="9">
        <v>92</v>
      </c>
      <c r="H234" s="10">
        <v>46</v>
      </c>
      <c r="J234" s="8">
        <v>230</v>
      </c>
      <c r="K234" s="9">
        <v>35</v>
      </c>
      <c r="L234" s="9">
        <v>57</v>
      </c>
      <c r="M234" s="9">
        <v>92</v>
      </c>
      <c r="N234" s="10">
        <v>46</v>
      </c>
    </row>
    <row r="235" spans="4:14">
      <c r="D235" s="8">
        <v>231</v>
      </c>
      <c r="E235" s="9">
        <v>35</v>
      </c>
      <c r="F235" s="9">
        <v>58</v>
      </c>
      <c r="G235" s="9">
        <v>92</v>
      </c>
      <c r="H235" s="10">
        <v>46</v>
      </c>
      <c r="J235" s="8">
        <v>231</v>
      </c>
      <c r="K235" s="9">
        <v>35</v>
      </c>
      <c r="L235" s="9">
        <v>58</v>
      </c>
      <c r="M235" s="9">
        <v>92</v>
      </c>
      <c r="N235" s="10">
        <v>46</v>
      </c>
    </row>
    <row r="236" spans="4:14">
      <c r="D236" s="8">
        <v>232</v>
      </c>
      <c r="E236" s="9">
        <v>35</v>
      </c>
      <c r="F236" s="9">
        <v>58</v>
      </c>
      <c r="G236" s="9">
        <v>93</v>
      </c>
      <c r="H236" s="10">
        <v>46</v>
      </c>
      <c r="J236" s="8">
        <v>232</v>
      </c>
      <c r="K236" s="9">
        <v>35</v>
      </c>
      <c r="L236" s="9">
        <v>58</v>
      </c>
      <c r="M236" s="9">
        <v>93</v>
      </c>
      <c r="N236" s="10">
        <v>46</v>
      </c>
    </row>
    <row r="237" spans="4:14">
      <c r="D237" s="8">
        <v>233</v>
      </c>
      <c r="E237" s="9">
        <v>35</v>
      </c>
      <c r="F237" s="9">
        <v>58</v>
      </c>
      <c r="G237" s="9">
        <v>93</v>
      </c>
      <c r="H237" s="10">
        <v>47</v>
      </c>
      <c r="J237" s="8">
        <v>233</v>
      </c>
      <c r="K237" s="9">
        <v>35</v>
      </c>
      <c r="L237" s="9">
        <v>58</v>
      </c>
      <c r="M237" s="9">
        <v>93</v>
      </c>
      <c r="N237" s="10">
        <v>47</v>
      </c>
    </row>
    <row r="238" spans="4:14">
      <c r="D238" s="8">
        <v>234</v>
      </c>
      <c r="E238" s="9">
        <v>35</v>
      </c>
      <c r="F238" s="9">
        <v>59</v>
      </c>
      <c r="G238" s="9">
        <v>93</v>
      </c>
      <c r="H238" s="10">
        <v>47</v>
      </c>
      <c r="J238" s="8">
        <v>234</v>
      </c>
      <c r="K238" s="9">
        <v>35</v>
      </c>
      <c r="L238" s="9">
        <v>59</v>
      </c>
      <c r="M238" s="9">
        <v>93</v>
      </c>
      <c r="N238" s="10">
        <v>47</v>
      </c>
    </row>
    <row r="239" spans="4:14">
      <c r="D239" s="8">
        <v>235</v>
      </c>
      <c r="E239" s="9">
        <v>35</v>
      </c>
      <c r="F239" s="9">
        <v>59</v>
      </c>
      <c r="G239" s="9">
        <v>94</v>
      </c>
      <c r="H239" s="10">
        <v>47</v>
      </c>
      <c r="J239" s="8">
        <v>235</v>
      </c>
      <c r="K239" s="9">
        <v>35</v>
      </c>
      <c r="L239" s="9">
        <v>59</v>
      </c>
      <c r="M239" s="9">
        <v>94</v>
      </c>
      <c r="N239" s="10">
        <v>47</v>
      </c>
    </row>
    <row r="240" spans="4:14">
      <c r="D240" s="8">
        <v>236</v>
      </c>
      <c r="E240" s="9">
        <v>35</v>
      </c>
      <c r="F240" s="9">
        <v>59</v>
      </c>
      <c r="G240" s="9">
        <v>95</v>
      </c>
      <c r="H240" s="10">
        <v>47</v>
      </c>
      <c r="J240" s="8">
        <v>236</v>
      </c>
      <c r="K240" s="9">
        <v>35</v>
      </c>
      <c r="L240" s="9">
        <v>59</v>
      </c>
      <c r="M240" s="9">
        <v>95</v>
      </c>
      <c r="N240" s="10">
        <v>47</v>
      </c>
    </row>
    <row r="241" spans="4:14">
      <c r="D241" s="8">
        <v>237</v>
      </c>
      <c r="E241" s="9">
        <v>36</v>
      </c>
      <c r="F241" s="9">
        <v>59</v>
      </c>
      <c r="G241" s="9">
        <v>95</v>
      </c>
      <c r="H241" s="10">
        <v>47</v>
      </c>
      <c r="J241" s="8">
        <v>237</v>
      </c>
      <c r="K241" s="9">
        <v>36</v>
      </c>
      <c r="L241" s="9">
        <v>59</v>
      </c>
      <c r="M241" s="9">
        <v>95</v>
      </c>
      <c r="N241" s="10">
        <v>47</v>
      </c>
    </row>
    <row r="242" spans="4:14">
      <c r="D242" s="8">
        <v>238</v>
      </c>
      <c r="E242" s="9">
        <v>36</v>
      </c>
      <c r="F242" s="9">
        <v>60</v>
      </c>
      <c r="G242" s="9">
        <v>95</v>
      </c>
      <c r="H242" s="10">
        <v>47</v>
      </c>
      <c r="J242" s="8">
        <v>238</v>
      </c>
      <c r="K242" s="9">
        <v>36</v>
      </c>
      <c r="L242" s="9">
        <v>60</v>
      </c>
      <c r="M242" s="9">
        <v>95</v>
      </c>
      <c r="N242" s="10">
        <v>47</v>
      </c>
    </row>
    <row r="243" spans="4:14">
      <c r="D243" s="8">
        <v>239</v>
      </c>
      <c r="E243" s="9">
        <v>36</v>
      </c>
      <c r="F243" s="9">
        <v>60</v>
      </c>
      <c r="G243" s="9">
        <v>96</v>
      </c>
      <c r="H243" s="10">
        <v>47</v>
      </c>
      <c r="J243" s="8">
        <v>239</v>
      </c>
      <c r="K243" s="9">
        <v>36</v>
      </c>
      <c r="L243" s="9">
        <v>60</v>
      </c>
      <c r="M243" s="9">
        <v>96</v>
      </c>
      <c r="N243" s="10">
        <v>47</v>
      </c>
    </row>
    <row r="244" spans="4:14">
      <c r="D244" s="8">
        <v>240</v>
      </c>
      <c r="E244" s="9">
        <v>36</v>
      </c>
      <c r="F244" s="9">
        <v>60</v>
      </c>
      <c r="G244" s="9">
        <v>96</v>
      </c>
      <c r="H244" s="10">
        <v>48</v>
      </c>
      <c r="J244" s="8">
        <v>240</v>
      </c>
      <c r="K244" s="9">
        <v>36</v>
      </c>
      <c r="L244" s="9">
        <v>60</v>
      </c>
      <c r="M244" s="9">
        <v>96</v>
      </c>
      <c r="N244" s="10">
        <v>48</v>
      </c>
    </row>
    <row r="245" spans="4:14">
      <c r="D245" s="8">
        <v>241</v>
      </c>
      <c r="E245" s="9">
        <v>36</v>
      </c>
      <c r="F245" s="9">
        <v>60</v>
      </c>
      <c r="G245" s="9">
        <v>97</v>
      </c>
      <c r="H245" s="10">
        <v>48</v>
      </c>
      <c r="J245" s="8">
        <v>241</v>
      </c>
      <c r="K245" s="9">
        <v>36</v>
      </c>
      <c r="L245" s="9">
        <v>60</v>
      </c>
      <c r="M245" s="9">
        <v>97</v>
      </c>
      <c r="N245" s="10">
        <v>48</v>
      </c>
    </row>
    <row r="246" spans="4:14">
      <c r="D246" s="8">
        <v>242</v>
      </c>
      <c r="E246" s="9">
        <v>36</v>
      </c>
      <c r="F246" s="9">
        <v>61</v>
      </c>
      <c r="G246" s="9">
        <v>97</v>
      </c>
      <c r="H246" s="10">
        <v>48</v>
      </c>
      <c r="J246" s="8">
        <v>242</v>
      </c>
      <c r="K246" s="9">
        <v>36</v>
      </c>
      <c r="L246" s="9">
        <v>61</v>
      </c>
      <c r="M246" s="9">
        <v>97</v>
      </c>
      <c r="N246" s="10">
        <v>48</v>
      </c>
    </row>
    <row r="247" spans="4:14">
      <c r="D247" s="8">
        <v>243</v>
      </c>
      <c r="E247" s="9">
        <v>36</v>
      </c>
      <c r="F247" s="9">
        <v>61</v>
      </c>
      <c r="G247" s="9">
        <v>97</v>
      </c>
      <c r="H247" s="10">
        <v>49</v>
      </c>
      <c r="J247" s="8">
        <v>243</v>
      </c>
      <c r="K247" s="9">
        <v>36</v>
      </c>
      <c r="L247" s="9">
        <v>61</v>
      </c>
      <c r="M247" s="9">
        <v>97</v>
      </c>
      <c r="N247" s="10">
        <v>49</v>
      </c>
    </row>
    <row r="248" spans="4:14">
      <c r="D248" s="8">
        <v>244</v>
      </c>
      <c r="E248" s="9">
        <v>37</v>
      </c>
      <c r="F248" s="9">
        <v>61</v>
      </c>
      <c r="G248" s="9">
        <v>97</v>
      </c>
      <c r="H248" s="10">
        <v>49</v>
      </c>
      <c r="J248" s="8">
        <v>244</v>
      </c>
      <c r="K248" s="9">
        <v>37</v>
      </c>
      <c r="L248" s="9">
        <v>61</v>
      </c>
      <c r="M248" s="9">
        <v>97</v>
      </c>
      <c r="N248" s="10">
        <v>49</v>
      </c>
    </row>
    <row r="249" spans="4:14">
      <c r="D249" s="8">
        <v>245</v>
      </c>
      <c r="E249" s="9">
        <v>37</v>
      </c>
      <c r="F249" s="9">
        <v>61</v>
      </c>
      <c r="G249" s="9">
        <v>98</v>
      </c>
      <c r="H249" s="10">
        <v>49</v>
      </c>
      <c r="J249" s="8">
        <v>245</v>
      </c>
      <c r="K249" s="9">
        <v>37</v>
      </c>
      <c r="L249" s="9">
        <v>61</v>
      </c>
      <c r="M249" s="9">
        <v>98</v>
      </c>
      <c r="N249" s="10">
        <v>49</v>
      </c>
    </row>
    <row r="250" spans="4:14">
      <c r="D250" s="8">
        <v>246</v>
      </c>
      <c r="E250" s="9">
        <v>37</v>
      </c>
      <c r="F250" s="9">
        <v>62</v>
      </c>
      <c r="G250" s="9">
        <v>98</v>
      </c>
      <c r="H250" s="10">
        <v>49</v>
      </c>
      <c r="J250" s="8">
        <v>246</v>
      </c>
      <c r="K250" s="9">
        <v>37</v>
      </c>
      <c r="L250" s="9">
        <v>62</v>
      </c>
      <c r="M250" s="9">
        <v>98</v>
      </c>
      <c r="N250" s="10">
        <v>49</v>
      </c>
    </row>
    <row r="251" spans="4:14">
      <c r="D251" s="8">
        <v>247</v>
      </c>
      <c r="E251" s="9">
        <v>37</v>
      </c>
      <c r="F251" s="9">
        <v>62</v>
      </c>
      <c r="G251" s="9">
        <v>99</v>
      </c>
      <c r="H251" s="10">
        <v>49</v>
      </c>
      <c r="J251" s="8">
        <v>247</v>
      </c>
      <c r="K251" s="9">
        <v>37</v>
      </c>
      <c r="L251" s="9">
        <v>62</v>
      </c>
      <c r="M251" s="9">
        <v>99</v>
      </c>
      <c r="N251" s="10">
        <v>49</v>
      </c>
    </row>
    <row r="252" spans="4:14">
      <c r="D252" s="8">
        <v>248</v>
      </c>
      <c r="E252" s="9">
        <v>37</v>
      </c>
      <c r="F252" s="9">
        <v>62</v>
      </c>
      <c r="G252" s="9">
        <v>99</v>
      </c>
      <c r="H252" s="10">
        <v>50</v>
      </c>
      <c r="J252" s="8">
        <v>248</v>
      </c>
      <c r="K252" s="9">
        <v>37</v>
      </c>
      <c r="L252" s="9">
        <v>62</v>
      </c>
      <c r="M252" s="9">
        <v>99</v>
      </c>
      <c r="N252" s="10">
        <v>50</v>
      </c>
    </row>
    <row r="253" spans="4:14">
      <c r="D253" s="8">
        <v>249</v>
      </c>
      <c r="E253" s="9">
        <v>37</v>
      </c>
      <c r="F253" s="9">
        <v>62</v>
      </c>
      <c r="G253" s="9">
        <v>100</v>
      </c>
      <c r="H253" s="10">
        <v>50</v>
      </c>
      <c r="J253" s="8">
        <v>249</v>
      </c>
      <c r="K253" s="9">
        <v>37</v>
      </c>
      <c r="L253" s="9">
        <v>62</v>
      </c>
      <c r="M253" s="9">
        <v>100</v>
      </c>
      <c r="N253" s="10">
        <v>50</v>
      </c>
    </row>
    <row r="254" spans="4:14">
      <c r="D254" s="8">
        <v>250</v>
      </c>
      <c r="E254" s="9">
        <v>38</v>
      </c>
      <c r="F254" s="9">
        <v>62</v>
      </c>
      <c r="G254" s="9">
        <v>100</v>
      </c>
      <c r="H254" s="10">
        <v>50</v>
      </c>
      <c r="J254" s="8">
        <v>250</v>
      </c>
      <c r="K254" s="9">
        <v>38</v>
      </c>
      <c r="L254" s="9">
        <v>62</v>
      </c>
      <c r="M254" s="9">
        <v>100</v>
      </c>
      <c r="N254" s="10">
        <v>50</v>
      </c>
    </row>
    <row r="255" spans="4:14">
      <c r="D255" s="8">
        <v>251</v>
      </c>
      <c r="E255" s="9">
        <v>38</v>
      </c>
      <c r="F255" s="9">
        <v>63</v>
      </c>
      <c r="G255" s="9">
        <v>100</v>
      </c>
      <c r="H255" s="10">
        <v>50</v>
      </c>
      <c r="J255" s="8">
        <v>251</v>
      </c>
      <c r="K255" s="9">
        <v>38</v>
      </c>
      <c r="L255" s="9">
        <v>63</v>
      </c>
      <c r="M255" s="9">
        <v>100</v>
      </c>
      <c r="N255" s="10">
        <v>50</v>
      </c>
    </row>
    <row r="256" spans="4:14">
      <c r="D256" s="8">
        <v>252</v>
      </c>
      <c r="E256" s="9">
        <v>38</v>
      </c>
      <c r="F256" s="9">
        <v>63</v>
      </c>
      <c r="G256" s="9">
        <v>101</v>
      </c>
      <c r="H256" s="10">
        <v>50</v>
      </c>
      <c r="J256" s="8">
        <v>252</v>
      </c>
      <c r="K256" s="9">
        <v>38</v>
      </c>
      <c r="L256" s="9">
        <v>63</v>
      </c>
      <c r="M256" s="9">
        <v>101</v>
      </c>
      <c r="N256" s="10">
        <v>50</v>
      </c>
    </row>
    <row r="257" spans="4:14">
      <c r="D257" s="8">
        <v>253</v>
      </c>
      <c r="E257" s="9">
        <v>38</v>
      </c>
      <c r="F257" s="9">
        <v>63</v>
      </c>
      <c r="G257" s="9">
        <v>101</v>
      </c>
      <c r="H257" s="10">
        <v>51</v>
      </c>
      <c r="J257" s="8">
        <v>253</v>
      </c>
      <c r="K257" s="9">
        <v>38</v>
      </c>
      <c r="L257" s="9">
        <v>63</v>
      </c>
      <c r="M257" s="9">
        <v>101</v>
      </c>
      <c r="N257" s="10">
        <v>51</v>
      </c>
    </row>
    <row r="258" spans="4:14">
      <c r="D258" s="8">
        <v>254</v>
      </c>
      <c r="E258" s="9">
        <v>38</v>
      </c>
      <c r="F258" s="9">
        <v>64</v>
      </c>
      <c r="G258" s="9">
        <v>101</v>
      </c>
      <c r="H258" s="10">
        <v>51</v>
      </c>
      <c r="J258" s="8">
        <v>254</v>
      </c>
      <c r="K258" s="9">
        <v>38</v>
      </c>
      <c r="L258" s="9">
        <v>64</v>
      </c>
      <c r="M258" s="9">
        <v>101</v>
      </c>
      <c r="N258" s="10">
        <v>51</v>
      </c>
    </row>
    <row r="259" spans="4:14">
      <c r="D259" s="8">
        <v>255</v>
      </c>
      <c r="E259" s="9">
        <v>38</v>
      </c>
      <c r="F259" s="9">
        <v>64</v>
      </c>
      <c r="G259" s="9">
        <v>102</v>
      </c>
      <c r="H259" s="10">
        <v>51</v>
      </c>
      <c r="J259" s="8">
        <v>255</v>
      </c>
      <c r="K259" s="9">
        <v>38</v>
      </c>
      <c r="L259" s="9">
        <v>64</v>
      </c>
      <c r="M259" s="9">
        <v>102</v>
      </c>
      <c r="N259" s="10">
        <v>51</v>
      </c>
    </row>
    <row r="260" spans="4:14">
      <c r="D260" s="8">
        <v>256</v>
      </c>
      <c r="E260" s="9">
        <v>38</v>
      </c>
      <c r="F260" s="9">
        <v>64</v>
      </c>
      <c r="G260" s="9">
        <v>103</v>
      </c>
      <c r="H260" s="10">
        <v>51</v>
      </c>
      <c r="J260" s="8">
        <v>256</v>
      </c>
      <c r="K260" s="9">
        <v>38</v>
      </c>
      <c r="L260" s="9">
        <v>64</v>
      </c>
      <c r="M260" s="9">
        <v>103</v>
      </c>
      <c r="N260" s="10">
        <v>51</v>
      </c>
    </row>
    <row r="261" spans="4:14">
      <c r="D261" s="8">
        <v>257</v>
      </c>
      <c r="E261" s="9">
        <v>39</v>
      </c>
      <c r="F261" s="9">
        <v>64</v>
      </c>
      <c r="G261" s="9">
        <v>103</v>
      </c>
      <c r="H261" s="10">
        <v>51</v>
      </c>
      <c r="J261" s="8">
        <v>257</v>
      </c>
      <c r="K261" s="9">
        <v>39</v>
      </c>
      <c r="L261" s="9">
        <v>64</v>
      </c>
      <c r="M261" s="9">
        <v>103</v>
      </c>
      <c r="N261" s="10">
        <v>51</v>
      </c>
    </row>
    <row r="262" spans="4:14">
      <c r="D262" s="8">
        <v>258</v>
      </c>
      <c r="E262" s="9">
        <v>39</v>
      </c>
      <c r="F262" s="9">
        <v>65</v>
      </c>
      <c r="G262" s="9">
        <v>103</v>
      </c>
      <c r="H262" s="10">
        <v>51</v>
      </c>
      <c r="J262" s="8">
        <v>258</v>
      </c>
      <c r="K262" s="9">
        <v>39</v>
      </c>
      <c r="L262" s="9">
        <v>65</v>
      </c>
      <c r="M262" s="9">
        <v>103</v>
      </c>
      <c r="N262" s="10">
        <v>51</v>
      </c>
    </row>
    <row r="263" spans="4:14">
      <c r="D263" s="8">
        <v>259</v>
      </c>
      <c r="E263" s="9">
        <v>39</v>
      </c>
      <c r="F263" s="9">
        <v>65</v>
      </c>
      <c r="G263" s="9">
        <v>104</v>
      </c>
      <c r="H263" s="10">
        <v>51</v>
      </c>
      <c r="J263" s="8">
        <v>259</v>
      </c>
      <c r="K263" s="9">
        <v>39</v>
      </c>
      <c r="L263" s="9">
        <v>65</v>
      </c>
      <c r="M263" s="9">
        <v>104</v>
      </c>
      <c r="N263" s="10">
        <v>51</v>
      </c>
    </row>
    <row r="264" spans="4:14">
      <c r="D264" s="8">
        <v>260</v>
      </c>
      <c r="E264" s="9">
        <v>39</v>
      </c>
      <c r="F264" s="9">
        <v>65</v>
      </c>
      <c r="G264" s="9">
        <v>104</v>
      </c>
      <c r="H264" s="10">
        <v>52</v>
      </c>
      <c r="J264" s="8">
        <v>260</v>
      </c>
      <c r="K264" s="9">
        <v>39</v>
      </c>
      <c r="L264" s="9">
        <v>65</v>
      </c>
      <c r="M264" s="9">
        <v>104</v>
      </c>
      <c r="N264" s="10">
        <v>52</v>
      </c>
    </row>
    <row r="265" spans="4:14">
      <c r="D265" s="8">
        <v>261</v>
      </c>
      <c r="E265" s="9">
        <v>39</v>
      </c>
      <c r="F265" s="9">
        <v>65</v>
      </c>
      <c r="G265" s="9">
        <v>105</v>
      </c>
      <c r="H265" s="10">
        <v>52</v>
      </c>
      <c r="J265" s="8">
        <v>261</v>
      </c>
      <c r="K265" s="9">
        <v>39</v>
      </c>
      <c r="L265" s="9">
        <v>65</v>
      </c>
      <c r="M265" s="9">
        <v>105</v>
      </c>
      <c r="N265" s="10">
        <v>52</v>
      </c>
    </row>
    <row r="266" spans="4:14">
      <c r="D266" s="8">
        <v>262</v>
      </c>
      <c r="E266" s="9">
        <v>39</v>
      </c>
      <c r="F266" s="9">
        <v>66</v>
      </c>
      <c r="G266" s="9">
        <v>105</v>
      </c>
      <c r="H266" s="10">
        <v>52</v>
      </c>
      <c r="J266" s="8">
        <v>262</v>
      </c>
      <c r="K266" s="9">
        <v>39</v>
      </c>
      <c r="L266" s="9">
        <v>66</v>
      </c>
      <c r="M266" s="9">
        <v>105</v>
      </c>
      <c r="N266" s="10">
        <v>52</v>
      </c>
    </row>
    <row r="267" spans="4:14">
      <c r="D267" s="8">
        <v>263</v>
      </c>
      <c r="E267" s="9">
        <v>39</v>
      </c>
      <c r="F267" s="9">
        <v>66</v>
      </c>
      <c r="G267" s="9">
        <v>105</v>
      </c>
      <c r="H267" s="10">
        <v>53</v>
      </c>
      <c r="J267" s="8">
        <v>263</v>
      </c>
      <c r="K267" s="9">
        <v>39</v>
      </c>
      <c r="L267" s="9">
        <v>66</v>
      </c>
      <c r="M267" s="9">
        <v>105</v>
      </c>
      <c r="N267" s="10">
        <v>53</v>
      </c>
    </row>
    <row r="268" spans="4:14">
      <c r="D268" s="8">
        <v>264</v>
      </c>
      <c r="E268" s="9">
        <v>40</v>
      </c>
      <c r="F268" s="9">
        <v>66</v>
      </c>
      <c r="G268" s="9">
        <v>105</v>
      </c>
      <c r="H268" s="10">
        <v>53</v>
      </c>
      <c r="J268" s="8">
        <v>264</v>
      </c>
      <c r="K268" s="9">
        <v>40</v>
      </c>
      <c r="L268" s="9">
        <v>66</v>
      </c>
      <c r="M268" s="9">
        <v>105</v>
      </c>
      <c r="N268" s="10">
        <v>53</v>
      </c>
    </row>
    <row r="269" spans="4:14">
      <c r="D269" s="11">
        <v>265</v>
      </c>
      <c r="E269" s="12">
        <v>40</v>
      </c>
      <c r="F269" s="12">
        <v>66</v>
      </c>
      <c r="G269" s="12">
        <v>106</v>
      </c>
      <c r="H269" s="13">
        <v>53</v>
      </c>
      <c r="J269" s="11">
        <v>265</v>
      </c>
      <c r="K269" s="12">
        <v>40</v>
      </c>
      <c r="L269" s="12">
        <v>66</v>
      </c>
      <c r="M269" s="12">
        <v>106</v>
      </c>
      <c r="N269" s="13">
        <v>53</v>
      </c>
    </row>
  </sheetData>
  <phoneticPr fontId="12" type="noConversion"/>
  <pageMargins left="0.7" right="0.7" top="0.75" bottom="0.75" header="0.3" footer="0.3"/>
  <pageSetup orientation="portrait" horizontalDpi="1200" verticalDpi="1200"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511531-B769-4929-806F-2A05A4882D77}">
  <ds:schemaRefs>
    <ds:schemaRef ds:uri="http://schemas.microsoft.com/office/infopath/2007/PartnerControls"/>
    <ds:schemaRef ds:uri="http://purl.org/dc/elements/1.1/"/>
    <ds:schemaRef ds:uri="c8cd16cf-b28a-4d08-8e2d-9d89ab9eec4e"/>
    <ds:schemaRef ds:uri="54c9f48a-5cd9-41d9-b6c2-36466c55415e"/>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BCF95EF-0D5D-4CC1-8190-414A435C1F60}">
  <ds:schemaRefs>
    <ds:schemaRef ds:uri="http://schemas.microsoft.com/sharepoint/events"/>
  </ds:schemaRefs>
</ds:datastoreItem>
</file>

<file path=customXml/itemProps3.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4.xml><?xml version="1.0" encoding="utf-8"?>
<ds:datastoreItem xmlns:ds="http://schemas.openxmlformats.org/officeDocument/2006/customXml" ds:itemID="{9CB5EA22-2847-46A0-9E9A-2F1CC9202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Travel Claim Summary</vt:lpstr>
      <vt:lpstr>Travel Claim Worksheet</vt:lpstr>
      <vt:lpstr>Versions</vt:lpstr>
      <vt:lpstr>Data</vt:lpstr>
      <vt:lpstr>HighestRate23</vt:lpstr>
      <vt:lpstr>HighestRate24</vt:lpstr>
      <vt:lpstr>HighestRate25</vt:lpstr>
      <vt:lpstr>MileageRate</vt:lpstr>
      <vt:lpstr>newrate</vt:lpstr>
      <vt:lpstr>'Travel Claim Summary'!Print_Area</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Heather Wilks</dc:creator>
  <cp:lastModifiedBy>Heather Wilks</cp:lastModifiedBy>
  <cp:lastPrinted>2024-11-13T20:17:55Z</cp:lastPrinted>
  <dcterms:created xsi:type="dcterms:W3CDTF">2023-10-16T18:04:08Z</dcterms:created>
  <dcterms:modified xsi:type="dcterms:W3CDTF">2025-10-07T19:49:11Z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y fmtid="{D5CDD505-2E9C-101B-9397-08002B2CF9AE}" pid="4" name="Order">
    <vt:r8>29639900</vt:r8>
  </property>
  <property fmtid="{D5CDD505-2E9C-101B-9397-08002B2CF9AE}" pid="5" name="_ExtendedDescription">
    <vt:lpwstr/>
  </property>
</Properties>
</file>