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cast5447\Downloads\"/>
    </mc:Choice>
  </mc:AlternateContent>
  <xr:revisionPtr revIDLastSave="0" documentId="13_ncr:1_{E0F795A7-2354-4345-AEBD-D2B1551075D7}" xr6:coauthVersionLast="36" xr6:coauthVersionMax="36" xr10:uidLastSave="{00000000-0000-0000-0000-000000000000}"/>
  <bookViews>
    <workbookView xWindow="0" yWindow="0" windowWidth="19200" windowHeight="6930" xr2:uid="{52836541-DF54-4DB9-92BF-5E9F893E7093}"/>
  </bookViews>
  <sheets>
    <sheet name="Instructions" sheetId="10" r:id="rId1"/>
    <sheet name="Travel Claim Worksheet" sheetId="8" r:id="rId2"/>
    <sheet name="Data" sheetId="5" state="hidden" r:id="rId3"/>
  </sheets>
  <definedNames>
    <definedName name="_xlnm.Print_Area" localSheetId="1">'Travel Claim Worksheet'!$B$1:$X$89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6" i="8" l="1"/>
  <c r="X27" i="8"/>
  <c r="X28" i="8"/>
  <c r="X29" i="8"/>
  <c r="X30" i="8"/>
  <c r="X31" i="8"/>
  <c r="X32" i="8"/>
  <c r="X33" i="8"/>
  <c r="X34" i="8"/>
  <c r="X35" i="8"/>
  <c r="X36" i="8"/>
  <c r="X37" i="8"/>
  <c r="X38" i="8"/>
  <c r="X39" i="8"/>
  <c r="X40" i="8"/>
  <c r="X41" i="8"/>
  <c r="X42" i="8"/>
  <c r="X43" i="8"/>
  <c r="X44" i="8"/>
  <c r="X45" i="8"/>
  <c r="X46" i="8"/>
  <c r="X47" i="8"/>
  <c r="X48" i="8"/>
  <c r="X49" i="8"/>
  <c r="X50" i="8"/>
  <c r="X51" i="8"/>
  <c r="X52" i="8"/>
  <c r="X53" i="8"/>
  <c r="X25" i="8"/>
  <c r="O26" i="8" l="1"/>
  <c r="O27" i="8"/>
  <c r="O28" i="8"/>
  <c r="O29" i="8"/>
  <c r="O30" i="8"/>
  <c r="O31" i="8"/>
  <c r="O32" i="8"/>
  <c r="O33" i="8"/>
  <c r="O34" i="8"/>
  <c r="O35" i="8"/>
  <c r="O36" i="8"/>
  <c r="O37" i="8"/>
  <c r="O38" i="8"/>
  <c r="O39" i="8"/>
  <c r="O40" i="8"/>
  <c r="O41" i="8"/>
  <c r="O42" i="8"/>
  <c r="O43" i="8"/>
  <c r="O44" i="8"/>
  <c r="O45" i="8"/>
  <c r="O46" i="8"/>
  <c r="O47" i="8"/>
  <c r="O48" i="8"/>
  <c r="O49" i="8"/>
  <c r="O50" i="8"/>
  <c r="O51" i="8"/>
  <c r="O52" i="8"/>
  <c r="O53" i="8"/>
  <c r="O25" i="8"/>
  <c r="L72" i="8" l="1"/>
  <c r="F72" i="8"/>
  <c r="B72" i="8"/>
  <c r="R72" i="8"/>
  <c r="J72" i="8"/>
  <c r="I72" i="8"/>
  <c r="H72" i="8"/>
  <c r="C72" i="8"/>
  <c r="E26" i="8" l="1"/>
  <c r="E27" i="8"/>
  <c r="E28" i="8"/>
  <c r="E29" i="8"/>
  <c r="E30" i="8"/>
  <c r="E31" i="8"/>
  <c r="E32" i="8"/>
  <c r="E33" i="8"/>
  <c r="E34" i="8"/>
  <c r="E35" i="8"/>
  <c r="E36" i="8"/>
  <c r="E37" i="8"/>
  <c r="E38" i="8"/>
  <c r="E39" i="8"/>
  <c r="E40" i="8"/>
  <c r="E41" i="8"/>
  <c r="E42" i="8"/>
  <c r="E43" i="8"/>
  <c r="E44" i="8"/>
  <c r="E45" i="8"/>
  <c r="E46" i="8"/>
  <c r="E47" i="8"/>
  <c r="E48" i="8"/>
  <c r="E49" i="8"/>
  <c r="E50" i="8"/>
  <c r="E51" i="8"/>
  <c r="E52" i="8"/>
  <c r="E53" i="8"/>
  <c r="E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25" i="8"/>
  <c r="R71" i="8" l="1"/>
  <c r="O54" i="8"/>
  <c r="N54" i="8"/>
  <c r="P54" i="8"/>
  <c r="Q54" i="8"/>
  <c r="R54" i="8"/>
  <c r="M54" i="8"/>
  <c r="R84" i="8" l="1"/>
  <c r="F21" i="8" l="1"/>
  <c r="S32" i="8" l="1"/>
  <c r="S33" i="8"/>
  <c r="S34" i="8"/>
  <c r="S35" i="8"/>
  <c r="S36" i="8"/>
  <c r="S37" i="8"/>
  <c r="S38" i="8"/>
  <c r="S39" i="8"/>
  <c r="S40" i="8"/>
  <c r="S41" i="8"/>
  <c r="S42" i="8"/>
  <c r="S43" i="8"/>
  <c r="S44" i="8"/>
  <c r="W35" i="8" l="1"/>
  <c r="U35" i="8"/>
  <c r="V35" i="8"/>
  <c r="T35" i="8"/>
  <c r="W37" i="8"/>
  <c r="U37" i="8"/>
  <c r="V37" i="8"/>
  <c r="T37" i="8"/>
  <c r="W34" i="8"/>
  <c r="U34" i="8"/>
  <c r="V34" i="8"/>
  <c r="T34" i="8"/>
  <c r="V39" i="8"/>
  <c r="T39" i="8"/>
  <c r="W39" i="8"/>
  <c r="U39" i="8"/>
  <c r="W44" i="8"/>
  <c r="U44" i="8"/>
  <c r="T44" i="8"/>
  <c r="V44" i="8"/>
  <c r="V33" i="8"/>
  <c r="T33" i="8"/>
  <c r="W33" i="8"/>
  <c r="U33" i="8"/>
  <c r="W36" i="8"/>
  <c r="U36" i="8"/>
  <c r="V36" i="8"/>
  <c r="T36" i="8"/>
  <c r="W43" i="8"/>
  <c r="U43" i="8"/>
  <c r="V43" i="8"/>
  <c r="T43" i="8"/>
  <c r="V32" i="8"/>
  <c r="T32" i="8"/>
  <c r="W32" i="8"/>
  <c r="U32" i="8"/>
  <c r="W42" i="8"/>
  <c r="U42" i="8"/>
  <c r="V42" i="8"/>
  <c r="T42" i="8"/>
  <c r="V31" i="8"/>
  <c r="T31" i="8"/>
  <c r="W31" i="8"/>
  <c r="U31" i="8"/>
  <c r="V38" i="8"/>
  <c r="T38" i="8"/>
  <c r="W38" i="8"/>
  <c r="U38" i="8"/>
  <c r="V41" i="8"/>
  <c r="T41" i="8"/>
  <c r="U41" i="8"/>
  <c r="W41" i="8"/>
  <c r="V30" i="8"/>
  <c r="T30" i="8"/>
  <c r="W30" i="8"/>
  <c r="U30" i="8"/>
  <c r="V40" i="8"/>
  <c r="T40" i="8"/>
  <c r="W40" i="8"/>
  <c r="U40" i="8"/>
  <c r="W29" i="8"/>
  <c r="U29" i="8"/>
  <c r="T29" i="8"/>
  <c r="V29" i="8"/>
  <c r="S30" i="8"/>
  <c r="S29" i="8"/>
  <c r="S31" i="8"/>
  <c r="S53" i="8"/>
  <c r="S52" i="8"/>
  <c r="S51" i="8"/>
  <c r="S50" i="8"/>
  <c r="S49" i="8"/>
  <c r="S48" i="8"/>
  <c r="S47" i="8"/>
  <c r="S46" i="8"/>
  <c r="S45" i="8"/>
  <c r="W52" i="8" l="1"/>
  <c r="U52" i="8"/>
  <c r="V52" i="8"/>
  <c r="T52" i="8"/>
  <c r="V48" i="8"/>
  <c r="T48" i="8"/>
  <c r="W48" i="8"/>
  <c r="U48" i="8"/>
  <c r="V47" i="8"/>
  <c r="T47" i="8"/>
  <c r="W47" i="8"/>
  <c r="U47" i="8"/>
  <c r="W51" i="8"/>
  <c r="U51" i="8"/>
  <c r="V51" i="8"/>
  <c r="T51" i="8"/>
  <c r="W50" i="8"/>
  <c r="U50" i="8"/>
  <c r="V50" i="8"/>
  <c r="T50" i="8"/>
  <c r="V46" i="8"/>
  <c r="T46" i="8"/>
  <c r="W46" i="8"/>
  <c r="U46" i="8"/>
  <c r="W45" i="8"/>
  <c r="U45" i="8"/>
  <c r="T45" i="8"/>
  <c r="V45" i="8"/>
  <c r="V49" i="8"/>
  <c r="T49" i="8"/>
  <c r="W49" i="8"/>
  <c r="U49" i="8"/>
  <c r="W53" i="8"/>
  <c r="U53" i="8"/>
  <c r="V53" i="8"/>
  <c r="T53" i="8"/>
  <c r="L39" i="8"/>
  <c r="L29" i="8"/>
  <c r="L41" i="8"/>
  <c r="L44" i="8"/>
  <c r="L36" i="8"/>
  <c r="L42" i="8"/>
  <c r="L32" i="8"/>
  <c r="L33" i="8"/>
  <c r="L37" i="8"/>
  <c r="L43" i="8"/>
  <c r="L40" i="8"/>
  <c r="L38" i="8"/>
  <c r="L30" i="8"/>
  <c r="L35" i="8"/>
  <c r="L31" i="8"/>
  <c r="L34" i="8"/>
  <c r="S26" i="8"/>
  <c r="W26" i="8" s="1"/>
  <c r="S25" i="8"/>
  <c r="W25" i="8" s="1"/>
  <c r="S28" i="8"/>
  <c r="W28" i="8" s="1"/>
  <c r="S27" i="8"/>
  <c r="W27" i="8" s="1"/>
  <c r="V28" i="8" l="1"/>
  <c r="T27" i="8"/>
  <c r="T28" i="8"/>
  <c r="V27" i="8"/>
  <c r="U28" i="8"/>
  <c r="U27" i="8"/>
  <c r="T26" i="8"/>
  <c r="V26" i="8"/>
  <c r="U26" i="8"/>
  <c r="U25" i="8"/>
  <c r="T25" i="8"/>
  <c r="V25" i="8"/>
  <c r="L48" i="8"/>
  <c r="L47" i="8"/>
  <c r="L52" i="8"/>
  <c r="L50" i="8"/>
  <c r="L53" i="8"/>
  <c r="L45" i="8"/>
  <c r="L51" i="8"/>
  <c r="L49" i="8"/>
  <c r="L46" i="8"/>
  <c r="L26" i="8" l="1"/>
  <c r="L25" i="8"/>
  <c r="L27" i="8"/>
  <c r="L28"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X55" i="8" l="1"/>
  <c r="X57" i="8" s="1"/>
  <c r="L54" i="8"/>
  <c r="L73" i="8" l="1"/>
  <c r="F73" i="8"/>
  <c r="H73" i="8"/>
  <c r="R73" i="8"/>
  <c r="I73" i="8"/>
  <c r="J73" i="8"/>
  <c r="C73" i="8"/>
  <c r="B7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56" authorId="0" shapeId="0" xr:uid="{44059D96-F79B-423E-9843-FE8EE59A64A8}">
      <text>
        <r>
          <rPr>
            <b/>
            <sz val="9"/>
            <color indexed="81"/>
            <rFont val="Tahoma"/>
            <family val="2"/>
          </rPr>
          <t>Enter dollar amount of the Advance Received as a positive number</t>
        </r>
      </text>
    </comment>
  </commentList>
</comments>
</file>

<file path=xl/sharedStrings.xml><?xml version="1.0" encoding="utf-8"?>
<sst xmlns="http://schemas.openxmlformats.org/spreadsheetml/2006/main" count="244" uniqueCount="195">
  <si>
    <t>Breakfast</t>
  </si>
  <si>
    <t>Lunch</t>
  </si>
  <si>
    <t>Dinner</t>
  </si>
  <si>
    <t>Incidental Expenses</t>
  </si>
  <si>
    <t>First/Last Day Per Diem</t>
  </si>
  <si>
    <t>Full Day Per Diem</t>
  </si>
  <si>
    <t>M &amp;IE Rate</t>
  </si>
  <si>
    <t>Incidentals</t>
  </si>
  <si>
    <t>&gt;265</t>
  </si>
  <si>
    <t>Per Diem Rate</t>
  </si>
  <si>
    <t>Location</t>
  </si>
  <si>
    <t>Rate Type</t>
  </si>
  <si>
    <t>Domestic Rates (GSA)</t>
  </si>
  <si>
    <t>International</t>
  </si>
  <si>
    <t>Location (Only Enter Lodging Destinations)</t>
  </si>
  <si>
    <t>Total</t>
  </si>
  <si>
    <t>Incidental</t>
  </si>
  <si>
    <t>Bfast</t>
  </si>
  <si>
    <t>D/I</t>
  </si>
  <si>
    <t>Full Amt</t>
  </si>
  <si>
    <t>International Deductions</t>
  </si>
  <si>
    <t>Domestic Ranges (updated 10/19/2023)</t>
  </si>
  <si>
    <t>M&amp;IE Total</t>
  </si>
  <si>
    <t>Transportation</t>
  </si>
  <si>
    <t>Type</t>
  </si>
  <si>
    <t>Car Rental</t>
  </si>
  <si>
    <t>Ground/Service</t>
  </si>
  <si>
    <t>Car Mileage</t>
  </si>
  <si>
    <t>Amount</t>
  </si>
  <si>
    <t>Not Claiming Per Diem</t>
  </si>
  <si>
    <t>Travel Date</t>
  </si>
  <si>
    <t>Personal Day?
Yes = 1</t>
  </si>
  <si>
    <t>Ground Transport*</t>
  </si>
  <si>
    <t>Airfare*</t>
  </si>
  <si>
    <t>Lodging*</t>
  </si>
  <si>
    <t>Business Expense*</t>
  </si>
  <si>
    <t>Car Rental*</t>
  </si>
  <si>
    <t xml:space="preserve">Alaska/Hawaii (DoD) or
International Rates (State Dept) </t>
  </si>
  <si>
    <t>Provided Meals/
Meals outside of Trip</t>
  </si>
  <si>
    <t>M&amp;IE Rates/Day
based on Rate Type</t>
  </si>
  <si>
    <t>Notes (optional)</t>
  </si>
  <si>
    <t>Instructions for completing the Travel Claim Worksheet</t>
  </si>
  <si>
    <t>For conversion rates, refer to OANDA Currency Converter.</t>
  </si>
  <si>
    <t>Corporation Use Only</t>
  </si>
  <si>
    <t>Vendor</t>
  </si>
  <si>
    <t xml:space="preserve"> </t>
  </si>
  <si>
    <t>Claimant Name - Last, First, M.I.</t>
  </si>
  <si>
    <t>Claimant's Position/Title</t>
  </si>
  <si>
    <t>Department</t>
  </si>
  <si>
    <t>Dept. Reference #</t>
  </si>
  <si>
    <t>Home Address</t>
  </si>
  <si>
    <t>City</t>
  </si>
  <si>
    <t>State</t>
  </si>
  <si>
    <t>Zip Code</t>
  </si>
  <si>
    <t>Private Vehicle License #</t>
  </si>
  <si>
    <t>Mileage rate</t>
  </si>
  <si>
    <t>Destination</t>
  </si>
  <si>
    <t>Purpose of Trip</t>
  </si>
  <si>
    <t>Travel Start Date</t>
  </si>
  <si>
    <t>Travel End Date</t>
  </si>
  <si>
    <t>Department Contact/Preparer</t>
  </si>
  <si>
    <t>Date</t>
  </si>
  <si>
    <t>Instructions: Enter the values into the Green Fields. Blue Fields should be used where applicable. When available, select from the drop-down options. Enter all values in US Dollars.  For more details, refer to the Instructions tab.</t>
  </si>
  <si>
    <t>Fund Availability</t>
  </si>
  <si>
    <t>LESS: Advance Received</t>
  </si>
  <si>
    <t>Fund Allowability</t>
  </si>
  <si>
    <t>ACCT</t>
  </si>
  <si>
    <t>FUND</t>
  </si>
  <si>
    <t>DEPT ID</t>
  </si>
  <si>
    <t>PROGRAM</t>
  </si>
  <si>
    <t>CLASS</t>
  </si>
  <si>
    <t>PROJECT</t>
  </si>
  <si>
    <t>AMOUNT</t>
  </si>
  <si>
    <t>Signature of Claimant</t>
  </si>
  <si>
    <t>Signature of Officer Approving Payment</t>
  </si>
  <si>
    <t xml:space="preserve">If the cell to the right is RED, the distributed amount does not equal the Charges Paid by Traveler and is incorrect. </t>
  </si>
  <si>
    <t>Auxiliary Organizations at CSU Monterey Bay Travel Expense Claim</t>
  </si>
  <si>
    <t># Provided Breakfasts</t>
  </si>
  <si>
    <t># Provided Lunches</t>
  </si>
  <si>
    <t># Provided Dinners</t>
  </si>
  <si>
    <t>Miles*</t>
  </si>
  <si>
    <r>
      <t xml:space="preserve">(Out of Pocket) </t>
    </r>
    <r>
      <rPr>
        <b/>
        <sz val="16"/>
        <color rgb="FFFF0000"/>
        <rFont val="Calibri"/>
        <family val="2"/>
      </rPr>
      <t>Charges Paid by traveler</t>
    </r>
  </si>
  <si>
    <t>Expense Description</t>
  </si>
  <si>
    <t>Comments</t>
  </si>
  <si>
    <t>Pay Type (PC or CK)</t>
  </si>
  <si>
    <t xml:space="preserve">Total Expenses Paid by the University Corporation by ProCard or Check payment (not to be reimbursed to traveler):  </t>
  </si>
  <si>
    <t xml:space="preserve">Dollar Totals by Expense Type              </t>
  </si>
  <si>
    <t>If Blanket RAT, list custodian</t>
  </si>
  <si>
    <t>Domestic</t>
  </si>
  <si>
    <t>Alaska/Hawaii/Non-Continental US</t>
  </si>
  <si>
    <t>Section 1</t>
  </si>
  <si>
    <t>Section 2</t>
  </si>
  <si>
    <t>Sec 2</t>
  </si>
  <si>
    <t>Section 3</t>
  </si>
  <si>
    <t>Section 5</t>
  </si>
  <si>
    <t>Section 6</t>
  </si>
  <si>
    <t>Trip-Related Expenses Paid by the University Corporation - Not to be reimbursed                                                                                                                                                        Include ProCard holder name and date charged</t>
  </si>
  <si>
    <t>Section 7</t>
  </si>
  <si>
    <t>Section 8</t>
  </si>
  <si>
    <t>Contacts phone or email</t>
  </si>
  <si>
    <t>Personal Days</t>
  </si>
  <si>
    <t>Travel Details</t>
  </si>
  <si>
    <t>Pick Up at Ryan Ranch or Alternate Mailing Address</t>
  </si>
  <si>
    <t>BUSINESS UNIT</t>
  </si>
  <si>
    <t>3. Use Adobe sign to route the completed packet: 1 (signer) The Officer or officers approving payment, 2 (signer) The traveler/claimant, 3 (acceptor) ucorp_accounts_payable@csumb.edu</t>
  </si>
  <si>
    <t>2. Add all supporting documentation to create one (1) complete PDF document consisting of the Travel Claim Worksheet and all relevant, necessary backup documentation</t>
  </si>
  <si>
    <t>1. Print completed page to PDF</t>
  </si>
  <si>
    <t>FINAL STEPS FOR SUBMISSION:</t>
  </si>
  <si>
    <t xml:space="preserve"> - Certifying that the traveler: Was authorized to travel; Expenses are in compliance with travel policy; Has not and will not seek reimbursement for (1) a duplicate claim or (2) from any other source; Has verified that the amount due is accurate; and Traveled on official business.</t>
  </si>
  <si>
    <t xml:space="preserve"> - Providing the business purpose and inclusive dates of each trip;</t>
  </si>
  <si>
    <t xml:space="preserve"> - Submitting Travel Expense Claims no more than 60 days after the expenses were paid or incurred;</t>
  </si>
  <si>
    <t xml:space="preserve"> - Making certain that the business related expenses they incur are ordinary, reasonable, not extravagant, and necessary for the purpose of the trip;</t>
  </si>
  <si>
    <t xml:space="preserve"> - Taking all steps to minimize risk to themselves and the Auxiliary Organization. This includes utilizing safe transportation and lodging options and appropriate insurance coverage;</t>
  </si>
  <si>
    <t>THE TRAVELER IS RESPONSIBLE FOR:</t>
  </si>
  <si>
    <r>
      <t xml:space="preserve"> - </t>
    </r>
    <r>
      <rPr>
        <sz val="11"/>
        <color rgb="FF00B050"/>
        <rFont val="Calibri"/>
        <family val="2"/>
        <scheme val="minor"/>
      </rPr>
      <t>Signature of Claimant</t>
    </r>
    <r>
      <rPr>
        <sz val="11"/>
        <color rgb="FF000000"/>
        <rFont val="Calibri"/>
        <family val="2"/>
        <scheme val="minor"/>
      </rPr>
      <t xml:space="preserve"> This should be the signature of the traveler being reimbursed.</t>
    </r>
  </si>
  <si>
    <t>b</t>
  </si>
  <si>
    <t xml:space="preserve"> -Denying expenses not directly related to official Auxiliary Organization business.</t>
  </si>
  <si>
    <t xml:space="preserve"> -Approving/denying payment of the Travel Expense Claim in a timely manner;</t>
  </si>
  <si>
    <t xml:space="preserve"> -Reviewing and approving the business purpose and ensuring the request is in compliance with any applicable sponsored project/grant requirements;</t>
  </si>
  <si>
    <t xml:space="preserve"> -Validating, to the extent possible, that the approving authority reasonably believe expenses listed were incurred by the employee and appropriate supporting documentation is attached;</t>
  </si>
  <si>
    <t xml:space="preserve"> -Ensuring expenses requested are ordinary, reasonable, not extravagant, necessary, and supported by a business purpose or justification, as appropriate.</t>
  </si>
  <si>
    <t xml:space="preserve"> -Ensuring expenses are charged to funds authorized for the purpose and in compliance with the travel policy and related procedures.</t>
  </si>
  <si>
    <t xml:space="preserve">THE OFFICER APPROVING THE PAYMENT IS RESPONSIBLE FOR: </t>
  </si>
  <si>
    <r>
      <t xml:space="preserve"> -</t>
    </r>
    <r>
      <rPr>
        <sz val="11"/>
        <color rgb="FF00B050"/>
        <rFont val="Calibri"/>
        <family val="2"/>
        <scheme val="minor"/>
      </rPr>
      <t xml:space="preserve"> Signature of Officer Approving Payment </t>
    </r>
    <r>
      <rPr>
        <sz val="11"/>
        <color theme="1"/>
        <rFont val="Calibri"/>
        <family val="2"/>
        <scheme val="minor"/>
      </rPr>
      <t xml:space="preserve">The Officer Signature should be of a person who: Is authorized to approve expenditures from the funding source, is not the traveler (use one-up) and is not a near relative of the traveler. The Officer can not sign a Travel Claim for anyone they report to, either directly or indirectly, use one-up. If multiple funds are being used, you may need to obtain multiple signatures. </t>
    </r>
  </si>
  <si>
    <t>a</t>
  </si>
  <si>
    <t xml:space="preserve"> - Signatures of Certification</t>
  </si>
  <si>
    <t>e</t>
  </si>
  <si>
    <r>
      <rPr>
        <sz val="11"/>
        <color rgb="FF00B050"/>
        <rFont val="Calibri"/>
        <family val="2"/>
        <scheme val="minor"/>
      </rPr>
      <t xml:space="preserve"> - Comments Column</t>
    </r>
    <r>
      <rPr>
        <sz val="11"/>
        <color rgb="FF000000"/>
        <rFont val="Calibri"/>
        <family val="2"/>
        <scheme val="minor"/>
      </rPr>
      <t xml:space="preserve"> If a Procard was used include the date of the charge and the name of the cardholder if that is different than the travler name.</t>
    </r>
  </si>
  <si>
    <t>d</t>
  </si>
  <si>
    <r>
      <rPr>
        <sz val="11"/>
        <color rgb="FF00B050"/>
        <rFont val="Calibri"/>
        <family val="2"/>
        <scheme val="minor"/>
      </rPr>
      <t xml:space="preserve"> - Expense Description Column</t>
    </r>
    <r>
      <rPr>
        <sz val="11"/>
        <color rgb="FF000000"/>
        <rFont val="Calibri"/>
        <family val="2"/>
        <scheme val="minor"/>
      </rPr>
      <t xml:space="preserve"> Choose from the drop down menu or enter the description of the purpose of the expense.</t>
    </r>
  </si>
  <si>
    <t>c</t>
  </si>
  <si>
    <r>
      <rPr>
        <sz val="11"/>
        <color rgb="FF00B050"/>
        <rFont val="Calibri"/>
        <family val="2"/>
        <scheme val="minor"/>
      </rPr>
      <t xml:space="preserve"> - Vendor Column</t>
    </r>
    <r>
      <rPr>
        <sz val="11"/>
        <color rgb="FF000000"/>
        <rFont val="Calibri"/>
        <family val="2"/>
        <scheme val="minor"/>
      </rPr>
      <t xml:space="preserve"> Enter the name of the supplier or payee who was paid</t>
    </r>
  </si>
  <si>
    <r>
      <rPr>
        <sz val="11"/>
        <color rgb="FF00B050"/>
        <rFont val="Calibri"/>
        <family val="2"/>
        <scheme val="minor"/>
      </rPr>
      <t xml:space="preserve"> - Pay Type (PC or CK) Column</t>
    </r>
    <r>
      <rPr>
        <sz val="11"/>
        <color rgb="FF000000"/>
        <rFont val="Calibri"/>
        <family val="2"/>
        <scheme val="minor"/>
      </rPr>
      <t xml:space="preserve"> Select the method of payment used from the drop down menu.</t>
    </r>
  </si>
  <si>
    <r>
      <t xml:space="preserve"> - </t>
    </r>
    <r>
      <rPr>
        <sz val="11"/>
        <color rgb="FF00B050"/>
        <rFont val="Calibri"/>
        <family val="2"/>
        <scheme val="minor"/>
      </rPr>
      <t>Amount Column</t>
    </r>
    <r>
      <rPr>
        <sz val="11"/>
        <color rgb="FF000000"/>
        <rFont val="Calibri"/>
        <family val="2"/>
        <scheme val="minor"/>
      </rPr>
      <t xml:space="preserve"> Add the dollar amount that should be assigned to the chartstring listed. The dollar total in Section 6 should be equal to the amount listed in Section 4 as the "Charges Paid by Traveler". If they are not equal, the total in Section 6 will turn red. Adjust your expense distributions accordiongly to bring these numbers into balance.</t>
    </r>
  </si>
  <si>
    <t>g</t>
  </si>
  <si>
    <r>
      <t xml:space="preserve"> - </t>
    </r>
    <r>
      <rPr>
        <sz val="11"/>
        <color rgb="FF00B050"/>
        <rFont val="Calibri"/>
        <family val="2"/>
        <scheme val="minor"/>
      </rPr>
      <t>Project Column</t>
    </r>
    <r>
      <rPr>
        <sz val="11"/>
        <color rgb="FF000000"/>
        <rFont val="Calibri"/>
        <family val="2"/>
        <scheme val="minor"/>
      </rPr>
      <t xml:space="preserve"> If applicable, enter an associated Project Number.  Note that a Project number is required when using a fund which begins with the number 5, or if you are using and incentive fund.</t>
    </r>
  </si>
  <si>
    <t>f</t>
  </si>
  <si>
    <r>
      <t xml:space="preserve"> - </t>
    </r>
    <r>
      <rPr>
        <sz val="11"/>
        <color rgb="FF00B050"/>
        <rFont val="Calibri"/>
        <family val="2"/>
        <scheme val="minor"/>
      </rPr>
      <t>Program and Class Columns</t>
    </r>
    <r>
      <rPr>
        <sz val="11"/>
        <color rgb="FF000000"/>
        <rFont val="Calibri"/>
        <family val="2"/>
        <scheme val="minor"/>
      </rPr>
      <t xml:space="preserve"> If applicable, enter any Program Codes or Class Codes associated with the travel.</t>
    </r>
  </si>
  <si>
    <r>
      <t xml:space="preserve"> - </t>
    </r>
    <r>
      <rPr>
        <sz val="11"/>
        <color rgb="FF00B050"/>
        <rFont val="Calibri"/>
        <family val="2"/>
        <scheme val="minor"/>
      </rPr>
      <t>Dept ID Column</t>
    </r>
    <r>
      <rPr>
        <sz val="11"/>
        <color theme="1"/>
        <rFont val="Calibri"/>
        <family val="2"/>
        <scheme val="minor"/>
      </rPr>
      <t xml:space="preserve"> Enter the correct Department ID number </t>
    </r>
  </si>
  <si>
    <r>
      <t xml:space="preserve"> -</t>
    </r>
    <r>
      <rPr>
        <sz val="11"/>
        <color rgb="FF00B050"/>
        <rFont val="Calibri"/>
        <family val="2"/>
        <scheme val="minor"/>
      </rPr>
      <t xml:space="preserve"> Fund Column</t>
    </r>
    <r>
      <rPr>
        <sz val="11"/>
        <color rgb="FF000000"/>
        <rFont val="Calibri"/>
        <family val="2"/>
        <scheme val="minor"/>
      </rPr>
      <t xml:space="preserve"> Enter the appropriate Auxiliary Organization Fund number(s) that  are covering the expenses listed.</t>
    </r>
  </si>
  <si>
    <r>
      <t xml:space="preserve"> -</t>
    </r>
    <r>
      <rPr>
        <sz val="11"/>
        <color rgb="FF00B050"/>
        <rFont val="Calibri"/>
        <family val="2"/>
        <scheme val="minor"/>
      </rPr>
      <t xml:space="preserve"> Acct Column</t>
    </r>
    <r>
      <rPr>
        <sz val="11"/>
        <color rgb="FF000000"/>
        <rFont val="Calibri"/>
        <family val="2"/>
        <scheme val="minor"/>
      </rPr>
      <t xml:space="preserve"> Choose or enter the appropriate expense account or accounts that correspond to the Travel Details presented. The most commonly used accounts are included in the drop down menu provided, or you can enter one if the account you need to hit is not listed.</t>
    </r>
  </si>
  <si>
    <r>
      <t xml:space="preserve"> - </t>
    </r>
    <r>
      <rPr>
        <sz val="11"/>
        <color rgb="FF00B050"/>
        <rFont val="Calibri"/>
        <family val="2"/>
        <scheme val="minor"/>
      </rPr>
      <t>Business Unit Column</t>
    </r>
    <r>
      <rPr>
        <sz val="11"/>
        <color rgb="FF000000"/>
        <rFont val="Calibri"/>
        <family val="2"/>
        <scheme val="minor"/>
      </rPr>
      <t xml:space="preserve"> Choose the applicable business unit for your funding source from the drop down menu. MB075 = University Corporation, MB104 = Foundation of CSUMB, MB112 = Otter Student Union</t>
    </r>
  </si>
  <si>
    <r>
      <t xml:space="preserve"> - Assign Chartstrings to the travel expenditures that are listed and included in the </t>
    </r>
    <r>
      <rPr>
        <sz val="11"/>
        <color rgb="FF00B050"/>
        <rFont val="Calibri"/>
        <family val="2"/>
        <scheme val="minor"/>
      </rPr>
      <t>(Out of Pocket) Charges Paid by Traveler Field</t>
    </r>
    <r>
      <rPr>
        <sz val="11"/>
        <color theme="1"/>
        <rFont val="Calibri"/>
        <family val="2"/>
        <scheme val="minor"/>
      </rPr>
      <t>. The dollar total in Section 6 should be equal to the amount listed in Section 4 as the "Charges Paid by Traveler". If they are not equal, the total in Section 6 will turn red. Adjust your expense distributions accordiongly to bring these numbers into balance.</t>
    </r>
  </si>
  <si>
    <r>
      <t xml:space="preserve"> - </t>
    </r>
    <r>
      <rPr>
        <sz val="11"/>
        <color rgb="FF00B050"/>
        <rFont val="Calibri"/>
        <family val="2"/>
        <scheme val="minor"/>
      </rPr>
      <t>Total Due to the Traveler Field</t>
    </r>
    <r>
      <rPr>
        <sz val="11"/>
        <color rgb="FF000000"/>
        <rFont val="Calibri"/>
        <family val="2"/>
        <scheme val="minor"/>
      </rPr>
      <t xml:space="preserve"> This is the amount due to the traveler. If this amount is negative due to an underexpended travel advance, follow the instructions as outlined. </t>
    </r>
    <r>
      <rPr>
        <sz val="11"/>
        <color rgb="FFFF0000"/>
        <rFont val="Calibri"/>
        <family val="2"/>
        <scheme val="minor"/>
      </rPr>
      <t>***If the Total Due to the Traveler is negative, the claimant is responsible for depositing cash, check or money order made payable to the University Corporation at Monterey Bay for the amount at the Cashiers office. Indicate account 107801 on the deposit slip and attach a stamped copy of the deposit slip to the TEC. Use the fund/project/dept ID from LINE 1 ONLY of the original RAT.***</t>
    </r>
  </si>
  <si>
    <r>
      <t xml:space="preserve"> - </t>
    </r>
    <r>
      <rPr>
        <sz val="11"/>
        <color rgb="FF00B050"/>
        <rFont val="Calibri"/>
        <family val="2"/>
        <scheme val="minor"/>
      </rPr>
      <t>LESS: Advance Received Field</t>
    </r>
    <r>
      <rPr>
        <sz val="11"/>
        <color rgb="FF000000"/>
        <rFont val="Calibri"/>
        <family val="2"/>
        <scheme val="minor"/>
      </rPr>
      <t xml:space="preserve"> Insert the dollar amount of any Travel Advance issued in relation to this travel as a positive amount. The resulting "Total Due to the Traveler" is calculated by the worksheet.</t>
    </r>
  </si>
  <si>
    <r>
      <t xml:space="preserve"> - </t>
    </r>
    <r>
      <rPr>
        <sz val="11"/>
        <color rgb="FF00B050"/>
        <rFont val="Calibri"/>
        <family val="2"/>
        <scheme val="minor"/>
      </rPr>
      <t>Remarks Field</t>
    </r>
    <r>
      <rPr>
        <sz val="11"/>
        <color rgb="FF000000"/>
        <rFont val="Calibri"/>
        <family val="2"/>
        <scheme val="minor"/>
      </rPr>
      <t xml:space="preserve"> Add any important remarks here. Examples include group travel information, policy exceptions, explanations for any item which is not clearly communicated by the attached backup documantation and currencey rate. For foreign conversion rates, refer to OANDA Currency Converter (link below). </t>
    </r>
  </si>
  <si>
    <t xml:space="preserve"> - Additional details and totals sections</t>
  </si>
  <si>
    <r>
      <t xml:space="preserve"> - </t>
    </r>
    <r>
      <rPr>
        <sz val="11"/>
        <color rgb="FF00B050"/>
        <rFont val="Calibri"/>
        <family val="2"/>
        <scheme val="minor"/>
      </rPr>
      <t>Business Expense Column</t>
    </r>
    <r>
      <rPr>
        <sz val="11"/>
        <color rgb="FF000000"/>
        <rFont val="Calibri"/>
        <family val="2"/>
        <scheme val="minor"/>
      </rPr>
      <t xml:space="preserve"> Enter your business expenses (conference registration/event fee, baggage, car rental fuel, hotel internet or business fees, etc). Do not claim personal items. For any purchase greater than $75, a detailed receipt showing proof of payment should be included. Any non-travel related item purchases should be submitted seperately on a Payment Request form.</t>
    </r>
  </si>
  <si>
    <t>l</t>
  </si>
  <si>
    <r>
      <t xml:space="preserve"> - </t>
    </r>
    <r>
      <rPr>
        <sz val="11"/>
        <color rgb="FF00B050"/>
        <rFont val="Calibri"/>
        <family val="2"/>
        <scheme val="minor"/>
      </rPr>
      <t>Car Rental Column</t>
    </r>
    <r>
      <rPr>
        <sz val="11"/>
        <color rgb="FF000000"/>
        <rFont val="Calibri"/>
        <family val="2"/>
        <scheme val="minor"/>
      </rPr>
      <t xml:space="preserve"> Enter the amount of the Car Rental expense If the expense being claimed exceeds $75, receipts should be provided as backup to substantiate the claimed locations, dates and amounts. Do not list the Car Rental amount here if it was direct billed by Enterprise to the University Corporation (Use Section 7). If the car rental size is outside of the acceptable categories, include justification. </t>
    </r>
  </si>
  <si>
    <t>k</t>
  </si>
  <si>
    <r>
      <t xml:space="preserve"> - </t>
    </r>
    <r>
      <rPr>
        <sz val="11"/>
        <color rgb="FF00B050"/>
        <rFont val="Calibri"/>
        <family val="2"/>
        <scheme val="minor"/>
      </rPr>
      <t>Ground Transport Column</t>
    </r>
    <r>
      <rPr>
        <sz val="11"/>
        <color rgb="FF000000"/>
        <rFont val="Calibri"/>
        <family val="2"/>
        <scheme val="minor"/>
      </rPr>
      <t xml:space="preserve"> Enter the amount of Ground Transport (Uber, Lyft, Taxi, Bus, Passenger Ship, Shuttle, Taxi, Train, etc). For any Ground Transport expense being claimed which exceeds $75, receipts should be provided as backup to substantiate the claimed amounts.</t>
    </r>
  </si>
  <si>
    <t>j</t>
  </si>
  <si>
    <t>i</t>
  </si>
  <si>
    <r>
      <t xml:space="preserve"> - </t>
    </r>
    <r>
      <rPr>
        <sz val="11"/>
        <color rgb="FF00B050"/>
        <rFont val="Calibri"/>
        <family val="2"/>
        <scheme val="minor"/>
      </rPr>
      <t>Lodging Column</t>
    </r>
    <r>
      <rPr>
        <sz val="11"/>
        <color rgb="FF000000"/>
        <rFont val="Calibri"/>
        <family val="2"/>
        <scheme val="minor"/>
      </rPr>
      <t xml:space="preserve"> Enter the amount per night of lodging expenses paid out of pocket by the traveler, including taxes and fees. Deduct any personal expenses. Backup documentation (Hotel Folio showing proof of payment and detailed charges for each date and amount being claimed) should be included to substantiate the expense(s). Include justification and additional approvals as necessary if lodging exceeds $275/night before taxes and fees.</t>
    </r>
  </si>
  <si>
    <t>h</t>
  </si>
  <si>
    <r>
      <t xml:space="preserve"> - </t>
    </r>
    <r>
      <rPr>
        <sz val="11"/>
        <color rgb="FF00B050"/>
        <rFont val="Calibri"/>
        <family val="2"/>
        <scheme val="minor"/>
      </rPr>
      <t>Airfare Column</t>
    </r>
    <r>
      <rPr>
        <sz val="11"/>
        <color rgb="FF000000"/>
        <rFont val="Calibri"/>
        <family val="2"/>
        <scheme val="minor"/>
      </rPr>
      <t xml:space="preserve"> Enter the amount for the Airfare. Backup documentation (proof of purchase showing method of payment and dates, times and location of air travel) should be included with the Travel Claim to substantiate the amount being claimed.</t>
    </r>
  </si>
  <si>
    <r>
      <t xml:space="preserve"> - </t>
    </r>
    <r>
      <rPr>
        <sz val="11"/>
        <color rgb="FF00B050"/>
        <rFont val="Calibri"/>
        <family val="2"/>
        <scheme val="minor"/>
      </rPr>
      <t>Personal Days Column</t>
    </r>
    <r>
      <rPr>
        <sz val="11"/>
        <color rgb="FF000000"/>
        <rFont val="Calibri"/>
        <family val="2"/>
        <scheme val="minor"/>
      </rPr>
      <t xml:space="preserve"> If any personal days were taken, enter "1" in the Personal Day column.</t>
    </r>
  </si>
  <si>
    <r>
      <t xml:space="preserve"> - </t>
    </r>
    <r>
      <rPr>
        <sz val="11"/>
        <color rgb="FF00B050"/>
        <rFont val="Calibri"/>
        <family val="2"/>
        <scheme val="minor"/>
      </rPr>
      <t>Travel Date Column</t>
    </r>
    <r>
      <rPr>
        <sz val="11"/>
        <color rgb="FF000000"/>
        <rFont val="Calibri"/>
        <family val="2"/>
        <scheme val="minor"/>
      </rPr>
      <t xml:space="preserve"> Enter each travel date including your start and end date as indicated in Section 2.  You will receive a prompt if the total number of days in section 2 (Travel Dates) differs from the detail in Section 4 (Travel Details).</t>
    </r>
  </si>
  <si>
    <r>
      <t xml:space="preserve"> - </t>
    </r>
    <r>
      <rPr>
        <sz val="11"/>
        <color rgb="FF00B050"/>
        <rFont val="Calibri"/>
        <family val="2"/>
        <scheme val="minor"/>
      </rPr>
      <t>Notes (optional) Column</t>
    </r>
    <r>
      <rPr>
        <sz val="11"/>
        <color rgb="FF000000"/>
        <rFont val="Calibri"/>
        <family val="2"/>
        <scheme val="minor"/>
      </rPr>
      <t xml:space="preserve"> Enter Notes if applicable. If any group items are being paid, be sure to list all travelers or participants covered by that dollar amount.</t>
    </r>
  </si>
  <si>
    <r>
      <t xml:space="preserve"> - </t>
    </r>
    <r>
      <rPr>
        <sz val="11"/>
        <color rgb="FF00B050"/>
        <rFont val="Calibri"/>
        <family val="2"/>
        <scheme val="minor"/>
      </rPr>
      <t>Location Column</t>
    </r>
    <r>
      <rPr>
        <sz val="11"/>
        <color rgb="FF000000"/>
        <rFont val="Calibri"/>
        <family val="2"/>
        <scheme val="minor"/>
      </rPr>
      <t xml:space="preserve"> Choose the location or locations visited during travel from the drop down menu (lodging locations only, one location per cell) The drop down list will populate based on locations provided in Section 3.</t>
    </r>
  </si>
  <si>
    <t>Section 4</t>
  </si>
  <si>
    <r>
      <t xml:space="preserve"> - Foreign Travel: Search the US Dept of State site for the international M&amp;IE per diem rates. Enter the resulting value in column 3 </t>
    </r>
    <r>
      <rPr>
        <u/>
        <sz val="11"/>
        <color rgb="FF00B050"/>
        <rFont val="Calibri"/>
        <family val="2"/>
        <scheme val="minor"/>
      </rPr>
      <t>Alaska/Hawaii (DoD or International Rates (State Dept)</t>
    </r>
    <r>
      <rPr>
        <u/>
        <sz val="11"/>
        <color theme="10"/>
        <rFont val="Calibri"/>
        <family val="2"/>
        <scheme val="minor"/>
      </rPr>
      <t xml:space="preserve"> of the Location table.</t>
    </r>
  </si>
  <si>
    <r>
      <t xml:space="preserve"> - Alaska/Hawaii/US Territories:  For Alaska, Hawaii &amp; US Territories, select "International" in the </t>
    </r>
    <r>
      <rPr>
        <u/>
        <sz val="11"/>
        <color rgb="FF00B050"/>
        <rFont val="Calibri"/>
        <family val="2"/>
        <scheme val="minor"/>
      </rPr>
      <t>Domestic Rates (GSA) Column</t>
    </r>
    <r>
      <rPr>
        <u/>
        <sz val="11"/>
        <color theme="10"/>
        <rFont val="Calibri"/>
        <family val="2"/>
        <scheme val="minor"/>
      </rPr>
      <t xml:space="preserve"> then search and enter the OCONUS (Defense Travel Management Office) rate in column 3, </t>
    </r>
    <r>
      <rPr>
        <u/>
        <sz val="11"/>
        <color rgb="FF00B050"/>
        <rFont val="Calibri"/>
        <family val="2"/>
        <scheme val="minor"/>
      </rPr>
      <t>Alaska/Hawaii (DoD or International Rates (State Dept)</t>
    </r>
    <r>
      <rPr>
        <u/>
        <sz val="11"/>
        <color theme="10"/>
        <rFont val="Calibri"/>
        <family val="2"/>
        <scheme val="minor"/>
      </rPr>
      <t xml:space="preserve"> of the location table.</t>
    </r>
  </si>
  <si>
    <t xml:space="preserve"> - Populate the location table Column 1 (Location (Only Enter Lodging Destinations) Column) with the domestic or international cities/states or country where you lodged for the night.</t>
  </si>
  <si>
    <t xml:space="preserve"> - Enter Travel Start Date and Travel End Date. You will receive a prompt if the total number of days in section 2 differs from the detail in Section 4.</t>
  </si>
  <si>
    <t xml:space="preserve"> - Enter Traveler and Travel Claim Preparer detailed information</t>
  </si>
  <si>
    <t>Enter the values into the Green Fields. Blue Fields should be used where applicable. When available, select from the drop-down options. Enter all values in US Dollars.</t>
  </si>
  <si>
    <t>Complete all instructions in the order shown below</t>
  </si>
  <si>
    <t>These instructions exist only to assist in the completion of the travel claim worksheet, and do not replace the need for the traveler, departmental preparer and authorized signer to read, understand and follow travel procedures as set forth by the Auxiliary Organizations at CSUMB and adhere to any specific stricter funding source guidelines.</t>
  </si>
  <si>
    <t xml:space="preserve">I hereby certify that I was authorized to travel, the above is a true and accurate statement of the travel expenses incurred by me in accordance with existing travel rules and regulations of the Auxiliary Organizations of CSUMB, I have not and will not seek reimbursement for (1) a duplicate claim or (2) from any other source, and that all items were for the official business of the Auxiliary Organizations of CSUMB. 
I have reviewed and now certify that if I am using a privately owned or rental vehicle, I, a) have a current "Authorization to use Privately Owned Vehicle" form  (STD.261) on file with the University Corporation(for private vehicle only); b) have the minimum liability insurance as required by State law; c) I have satisfied the Defensive Driver Training requirement.  </t>
  </si>
  <si>
    <r>
      <rPr>
        <b/>
        <sz val="16"/>
        <color rgb="FFFF0000"/>
        <rFont val="Calibri"/>
        <family val="2"/>
      </rPr>
      <t>*</t>
    </r>
    <r>
      <rPr>
        <b/>
        <sz val="16"/>
        <rFont val="Calibri"/>
        <family val="2"/>
      </rPr>
      <t xml:space="preserve">If the </t>
    </r>
    <r>
      <rPr>
        <b/>
        <u/>
        <sz val="16"/>
        <rFont val="Calibri"/>
        <family val="2"/>
      </rPr>
      <t>Total Due to the Traveler</t>
    </r>
    <r>
      <rPr>
        <b/>
        <sz val="16"/>
        <rFont val="Calibri"/>
        <family val="2"/>
      </rPr>
      <t xml:space="preserve"> is </t>
    </r>
    <r>
      <rPr>
        <b/>
        <sz val="16"/>
        <color indexed="10"/>
        <rFont val="Calibri"/>
        <family val="2"/>
      </rPr>
      <t>negative</t>
    </r>
    <r>
      <rPr>
        <b/>
        <sz val="16"/>
        <rFont val="Calibri"/>
        <family val="2"/>
      </rPr>
      <t xml:space="preserve">, the claimant is responsible for depositing cash, check or money order made payable to the University Corporation at Monterey Bay for the amount at the Cashiers office.                                                             </t>
    </r>
    <r>
      <rPr>
        <b/>
        <sz val="16"/>
        <color rgb="FFFF0000"/>
        <rFont val="Calibri"/>
        <family val="2"/>
      </rPr>
      <t xml:space="preserve">                                                              Indicate account 107801 on the deposit slip and attach a stamped copy of the deposit slip to the TEC. Use the fund/project/dept ID from LINE 1 ONLY of the original RAT.</t>
    </r>
  </si>
  <si>
    <t xml:space="preserve">Business Justification / Remarks (include currency rate if foreign travel)         </t>
  </si>
  <si>
    <t xml:space="preserve">   Section 4       Section 4      Section 4</t>
  </si>
  <si>
    <r>
      <t xml:space="preserve">**Enter the Chartstring(s) and Amount(s) below for the </t>
    </r>
    <r>
      <rPr>
        <b/>
        <sz val="18"/>
        <color indexed="10"/>
        <rFont val="Calibri"/>
        <family val="2"/>
      </rPr>
      <t>Charges Paid by Traveler</t>
    </r>
    <r>
      <rPr>
        <b/>
        <sz val="18"/>
        <color indexed="30"/>
        <rFont val="Calibri"/>
        <family val="2"/>
      </rPr>
      <t xml:space="preserve"> </t>
    </r>
    <r>
      <rPr>
        <b/>
        <sz val="18"/>
        <color indexed="10"/>
        <rFont val="Calibri"/>
        <family val="2"/>
      </rPr>
      <t xml:space="preserve">(listed above)                                                                                          </t>
    </r>
    <r>
      <rPr>
        <b/>
        <sz val="18"/>
        <color theme="1"/>
        <rFont val="Calibri"/>
        <family val="2"/>
      </rPr>
      <t>**Enter the Chartstring(s) and Amount(s) below for the</t>
    </r>
    <r>
      <rPr>
        <b/>
        <sz val="18"/>
        <color indexed="10"/>
        <rFont val="Calibri"/>
        <family val="2"/>
      </rPr>
      <t xml:space="preserve"> Charges Paid by Traveler (listed above)</t>
    </r>
  </si>
  <si>
    <t>Meal and Incidental amount breakdowns (Columns T-W) show dollar value of each meal or incidental rate. M&amp;IE total column (L) reflects the adjusted claimable total (Per Diem minus non-claimable meals)</t>
  </si>
  <si>
    <r>
      <rPr>
        <b/>
        <sz val="16"/>
        <color rgb="FFFF0000"/>
        <rFont val="Calibri"/>
        <family val="2"/>
      </rPr>
      <t>If cell to the right is RED see deposit instructions</t>
    </r>
    <r>
      <rPr>
        <b/>
        <sz val="18"/>
        <color rgb="FFFF0000"/>
        <rFont val="Calibri"/>
        <family val="2"/>
      </rPr>
      <t xml:space="preserve">       *</t>
    </r>
    <r>
      <rPr>
        <b/>
        <sz val="18"/>
        <rFont val="Calibri"/>
        <family val="2"/>
      </rPr>
      <t xml:space="preserve">Total Due to the Traveler </t>
    </r>
  </si>
  <si>
    <t>Corporation Use Only - These rows will auto populate based on travel advance information</t>
  </si>
  <si>
    <r>
      <t xml:space="preserve"> - </t>
    </r>
    <r>
      <rPr>
        <sz val="11"/>
        <color rgb="FF00B050"/>
        <rFont val="Calibri"/>
        <family val="2"/>
        <scheme val="minor"/>
      </rPr>
      <t>Miles Column</t>
    </r>
    <r>
      <rPr>
        <sz val="11"/>
        <color rgb="FF000000"/>
        <rFont val="Calibri"/>
        <family val="2"/>
        <scheme val="minor"/>
      </rPr>
      <t xml:space="preserve"> Enter the number of Miles you are claiming for your personal car (IRS Rate =&gt; .67/mile). Enter the number of miles, the corresponding dollar amount will be calcualted using the standard IRS rate. The traveler must be fully up to date with any and all Defensive Driving and Private Vehicle Authoriaztion forms in order to claim mileage on a personal vehicle. Maps (Google Maps or equivalent) must be included to sustantiate the distance traveled.</t>
    </r>
  </si>
  <si>
    <r>
      <t xml:space="preserve"> - In the "Travel Details" section all expenses should be reported based on the location(s) and date(s) of travel. DO NOT INCLUDE any items paid directly by the Auxiliary organization such as ProCard purchases or items paid by check from the Auxiliary Organization (Use Section 7). The amounts listed in this section should only reflect items paid "out of pocket" by the traveler. </t>
    </r>
    <r>
      <rPr>
        <b/>
        <sz val="11"/>
        <color rgb="FFFF0000"/>
        <rFont val="Calibri"/>
        <family val="2"/>
        <scheme val="minor"/>
      </rPr>
      <t>Receipts under $75 are not required and should not be included unless your funding source requires them.</t>
    </r>
  </si>
  <si>
    <r>
      <t xml:space="preserve"> - </t>
    </r>
    <r>
      <rPr>
        <sz val="11"/>
        <color rgb="FF00B050"/>
        <rFont val="Calibri"/>
        <family val="2"/>
        <scheme val="minor"/>
      </rPr>
      <t>Rate Type Column</t>
    </r>
    <r>
      <rPr>
        <sz val="11"/>
        <color rgb="FF000000"/>
        <rFont val="Calibri"/>
        <family val="2"/>
        <scheme val="minor"/>
      </rPr>
      <t xml:space="preserve"> For each location and date with an associated overnight stay use the Rate Type column to specify if you are claiming first/last day, full days, or "Not Claiming Per Diem". For any first/last day, 75% of the daily rate will be the max.</t>
    </r>
    <r>
      <rPr>
        <sz val="11"/>
        <color rgb="FFFF0000"/>
        <rFont val="Calibri"/>
        <family val="2"/>
        <scheme val="minor"/>
      </rPr>
      <t xml:space="preserve"> </t>
    </r>
    <r>
      <rPr>
        <b/>
        <sz val="11"/>
        <color rgb="FFFF0000"/>
        <rFont val="Calibri"/>
        <family val="2"/>
        <scheme val="minor"/>
      </rPr>
      <t>If there is no associated overnight stay, meal per diems may not be claimed.</t>
    </r>
    <r>
      <rPr>
        <sz val="11"/>
        <color rgb="FF000000"/>
        <rFont val="Calibri"/>
        <family val="2"/>
        <scheme val="minor"/>
      </rPr>
      <t xml:space="preserve"> For one day travel, choose "Not Claiming Per Diem". In the case of group subsistence or hospitality meal expenses, use the Business Expense column to report the amount and indicate the names of the travelers or participants for those meals. First/Last day is not location dependant, use First/Last day only on the first and last day of the travel period.</t>
    </r>
  </si>
  <si>
    <t xml:space="preserve"> - Submitting quarterly Travel Expense Claims when a trip is for an exrended period;</t>
  </si>
  <si>
    <t>YOUR SPECIFIC FUNDING SOURCE MAY HAVE STRICTER BACKUP REQUIREMENTS THAN THE STANDARD UNIVERSITY CORPORATION PROCEDURES. KNOW YOUR REQUIREMENTS. REACH OUT TO YOUR POST AWARD OR ACCOUNTING ANALYST FOR THE DETAILS OF ADDITIONAL NECESSARY DOCUMENTATION.</t>
  </si>
  <si>
    <r>
      <t xml:space="preserve"> - </t>
    </r>
    <r>
      <rPr>
        <sz val="11"/>
        <color rgb="FF00B050"/>
        <rFont val="Calibri"/>
        <family val="2"/>
        <scheme val="minor"/>
      </rPr>
      <t>Provided Meals/Meals outside of Trip Columns</t>
    </r>
    <r>
      <rPr>
        <sz val="11"/>
        <color rgb="FF000000"/>
        <rFont val="Calibri"/>
        <family val="2"/>
        <scheme val="minor"/>
      </rPr>
      <t xml:space="preserve"> Enter each meal furnished to the traveler without charge. Examples include, but are not limited to, meals furnished as: a part of a conference or meeting, official Auxiliary Organization of CSUMB entertainment or hospitality, included in event registration fees and/or group expenses billed directly to the Auxiliary Organization of CSUMB.   (Meal values in this field will auto deduct from the total as these are disallowed and should not be claimed. If the traveler must forego the provided meal for health or business reasons an explanation should be provided with the TEC.) 
</t>
    </r>
    <r>
      <rPr>
        <i/>
        <sz val="11"/>
        <color rgb="FF000000"/>
        <rFont val="Calibri"/>
        <family val="2"/>
        <scheme val="minor"/>
      </rPr>
      <t xml:space="preserve">Note: Enter "1" for each provided meal.  Meal values will auto deduct from the total. </t>
    </r>
  </si>
  <si>
    <t xml:space="preserve"> - List any Trip-Related Expenses Paid by the Auxiliary Organization of CSUMB, either by ProCard or Check generated via a payment request. These are not to be reimbursed to the traveler, but should be included on the TEC as they are expenditures related to this specific travel or trip.</t>
  </si>
  <si>
    <r>
      <rPr>
        <sz val="11"/>
        <color rgb="FF00B050"/>
        <rFont val="Calibri"/>
        <family val="2"/>
        <scheme val="minor"/>
      </rPr>
      <t xml:space="preserve"> - Amount Column</t>
    </r>
    <r>
      <rPr>
        <sz val="11"/>
        <color rgb="FF000000"/>
        <rFont val="Calibri"/>
        <family val="2"/>
        <scheme val="minor"/>
      </rPr>
      <t xml:space="preserve"> Enter the amount associated with the specific listed item. Include backup documentation if the item exceeds $75 (or if specified by your funding source).</t>
    </r>
  </si>
  <si>
    <t xml:space="preserve"> - Returning the refunded amount to the Auxiliary Organization in the event that the payment for travel related expenses received a full or partial refund, no later than 120 days after the expense was paid or incurred; and</t>
  </si>
  <si>
    <t xml:space="preserve"> - Utilizing preferred vendors and negotiated terms and conditions whenever possible;</t>
  </si>
  <si>
    <t>IMPORTANT LINKS</t>
  </si>
  <si>
    <t>All Defensive Driving forms may be found here - https://csumb.edu/corporation/defensive-driving-program/</t>
  </si>
  <si>
    <t>All forms may be found here - https://csumb.edu/corporation/corporation-forms/ - View travel Heading for travel related documents</t>
  </si>
  <si>
    <t xml:space="preserve"> - Domestic Travel: For Continental US locations only. Search the GSA site for the domestic Meals &amp; Incidental Expenses (M&amp;IE) rate. Select the rate from the drop down menu in the Domestic Rates (GSA) Column. For non domestic locations, select "Other".</t>
  </si>
  <si>
    <r>
      <t xml:space="preserve">Choose Correct "Domestic Rates" (dollar amount of location based M&amp;IE) for destinations below if Domestic (Continental US) travel. Choose </t>
    </r>
    <r>
      <rPr>
        <b/>
        <i/>
        <u/>
        <sz val="16"/>
        <rFont val="Calibri"/>
        <family val="2"/>
      </rPr>
      <t>"Other"</t>
    </r>
    <r>
      <rPr>
        <b/>
        <sz val="16"/>
        <rFont val="Calibri"/>
        <family val="2"/>
      </rPr>
      <t xml:space="preserve"> if travel is outside the Continental US and add correct M&amp;IE Rate to "Alaska/Hawaii (DoD) or International Rates (State Dept)"</t>
    </r>
  </si>
  <si>
    <r>
      <t xml:space="preserve">All Out of Pocket travel expenses to be reimbursed to traveler  - Do not list any expenses paid by ProCard or Direct payment from the Aux Org (see sec. 7)    </t>
    </r>
    <r>
      <rPr>
        <b/>
        <sz val="14"/>
        <color theme="1"/>
        <rFont val="Calibri"/>
        <family val="2"/>
        <scheme val="minor"/>
      </rPr>
      <t>(</t>
    </r>
    <r>
      <rPr>
        <b/>
        <sz val="14"/>
        <color rgb="FFFF0000"/>
        <rFont val="Calibri"/>
        <family val="2"/>
        <scheme val="minor"/>
      </rPr>
      <t>receipts under $75 should not be provided unless your funding source requires them</t>
    </r>
    <r>
      <rPr>
        <b/>
        <sz val="14"/>
        <color theme="1"/>
        <rFont val="Calibri"/>
        <family val="2"/>
        <scheme val="minor"/>
      </rPr>
      <t>)</t>
    </r>
  </si>
  <si>
    <t>RAT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</si>
</sst>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000"/>
    <numFmt numFmtId="167" formatCode="m/d/yy;@"/>
    <numFmt numFmtId="168" formatCode="mm/dd/yy;@"/>
    <numFmt numFmtId="169" formatCode="0.0"/>
    <numFmt numFmtId="170" formatCode="&quot;$&quot;#,##0"/>
  </numFmts>
  <fonts count="77">
    <font>
      <sz val="11"/>
      <color theme="1"/>
      <name val="Calibri"/>
      <family val="2"/>
      <scheme val="minor"/>
    </font>
    <font>
      <sz val="11"/>
      <color theme="1"/>
      <name val="Calibri"/>
      <family val="2"/>
      <scheme val="minor"/>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sz val="8"/>
      <name val="Calibri"/>
      <family val="2"/>
      <scheme val="minor"/>
    </font>
    <font>
      <i/>
      <sz val="9"/>
      <color rgb="FFFF0000"/>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2"/>
      <color theme="0"/>
      <name val="Calibri"/>
      <family val="2"/>
      <scheme val="minor"/>
    </font>
    <font>
      <i/>
      <sz val="11"/>
      <name val="Calibri"/>
      <family val="2"/>
      <scheme val="minor"/>
    </font>
    <font>
      <sz val="10"/>
      <name val="Calibri"/>
      <family val="2"/>
    </font>
    <font>
      <b/>
      <sz val="8"/>
      <name val="Calibri"/>
      <family val="2"/>
    </font>
    <font>
      <sz val="8"/>
      <name val="Calibri"/>
      <family val="2"/>
    </font>
    <font>
      <b/>
      <sz val="10"/>
      <name val="Calibri"/>
      <family val="2"/>
    </font>
    <font>
      <sz val="14"/>
      <name val="Calibri"/>
      <family val="2"/>
    </font>
    <font>
      <b/>
      <sz val="22"/>
      <name val="Calibri"/>
      <family val="2"/>
    </font>
    <font>
      <b/>
      <sz val="11"/>
      <name val="Calibri"/>
      <family val="2"/>
    </font>
    <font>
      <sz val="11"/>
      <name val="Calibri"/>
      <family val="2"/>
    </font>
    <font>
      <b/>
      <sz val="16"/>
      <name val="Calibri"/>
      <family val="2"/>
    </font>
    <font>
      <sz val="18"/>
      <name val="Calibri"/>
      <family val="2"/>
    </font>
    <font>
      <b/>
      <sz val="12"/>
      <name val="Calibri"/>
      <family val="2"/>
    </font>
    <font>
      <b/>
      <sz val="14"/>
      <name val="Calibri"/>
      <family val="2"/>
    </font>
    <font>
      <sz val="12"/>
      <color theme="1"/>
      <name val="Calibri"/>
      <family val="2"/>
      <scheme val="minor"/>
    </font>
    <font>
      <b/>
      <sz val="14"/>
      <color rgb="FF000000"/>
      <name val="Calibri"/>
      <family val="2"/>
    </font>
    <font>
      <b/>
      <sz val="18"/>
      <color rgb="FF000000"/>
      <name val="Calibri"/>
      <family val="2"/>
    </font>
    <font>
      <b/>
      <sz val="16"/>
      <color indexed="10"/>
      <name val="Calibri"/>
      <family val="2"/>
    </font>
    <font>
      <sz val="16"/>
      <color theme="1"/>
      <name val="Calibri"/>
      <family val="2"/>
      <scheme val="minor"/>
    </font>
    <font>
      <b/>
      <sz val="18"/>
      <name val="Calibri"/>
      <family val="2"/>
    </font>
    <font>
      <b/>
      <u/>
      <sz val="11"/>
      <color theme="10"/>
      <name val="Calibri"/>
      <family val="2"/>
      <scheme val="minor"/>
    </font>
    <font>
      <b/>
      <sz val="16"/>
      <color rgb="FFFF0000"/>
      <name val="Calibri"/>
      <family val="2"/>
    </font>
    <font>
      <b/>
      <u/>
      <sz val="16"/>
      <name val="Calibri"/>
      <family val="2"/>
    </font>
    <font>
      <b/>
      <sz val="12"/>
      <color rgb="FF1B1B1B"/>
      <name val="Roboto"/>
    </font>
    <font>
      <sz val="12"/>
      <name val="Calibri"/>
      <family val="2"/>
    </font>
    <font>
      <b/>
      <i/>
      <u/>
      <sz val="16"/>
      <name val="Calibri"/>
      <family val="2"/>
    </font>
    <font>
      <sz val="13"/>
      <name val="Calibri"/>
      <family val="2"/>
    </font>
    <font>
      <sz val="8"/>
      <color theme="4"/>
      <name val="Calibri"/>
      <family val="2"/>
    </font>
    <font>
      <b/>
      <sz val="14"/>
      <color theme="4"/>
      <name val="Calibri"/>
      <family val="2"/>
    </font>
    <font>
      <sz val="11"/>
      <color theme="4"/>
      <name val="Calibri"/>
      <family val="2"/>
    </font>
    <font>
      <sz val="12"/>
      <color theme="4"/>
      <name val="Calibri"/>
      <family val="2"/>
    </font>
    <font>
      <b/>
      <sz val="12"/>
      <color theme="4"/>
      <name val="Calibri"/>
      <family val="2"/>
    </font>
    <font>
      <b/>
      <sz val="18"/>
      <color theme="1"/>
      <name val="Calibri"/>
      <family val="2"/>
      <scheme val="minor"/>
    </font>
    <font>
      <b/>
      <sz val="14"/>
      <color rgb="FF1B1B1B"/>
      <name val="Roboto"/>
    </font>
    <font>
      <b/>
      <sz val="9"/>
      <color indexed="81"/>
      <name val="Tahoma"/>
      <family val="2"/>
    </font>
    <font>
      <sz val="12"/>
      <color theme="1"/>
      <name val="Roboto"/>
    </font>
    <font>
      <u/>
      <sz val="12"/>
      <color theme="8" tint="-0.249977111117893"/>
      <name val="Roboto"/>
    </font>
    <font>
      <i/>
      <sz val="20"/>
      <color rgb="FFFF0000"/>
      <name val="Calibri"/>
      <family val="2"/>
      <scheme val="minor"/>
    </font>
    <font>
      <sz val="24"/>
      <color theme="1"/>
      <name val="Calibri"/>
      <family val="2"/>
      <scheme val="minor"/>
    </font>
    <font>
      <sz val="18"/>
      <color theme="1"/>
      <name val="Calibri"/>
      <family val="2"/>
      <scheme val="minor"/>
    </font>
    <font>
      <b/>
      <sz val="11"/>
      <color rgb="FFFF0000"/>
      <name val="Calibri"/>
      <family val="2"/>
    </font>
    <font>
      <sz val="11"/>
      <color rgb="FFFF0000"/>
      <name val="Calibri"/>
      <family val="2"/>
      <scheme val="minor"/>
    </font>
    <font>
      <b/>
      <sz val="11"/>
      <color rgb="FF0070C0"/>
      <name val="Calibri"/>
      <family val="2"/>
    </font>
    <font>
      <b/>
      <sz val="10"/>
      <color rgb="FF0070C0"/>
      <name val="Calibri"/>
      <family val="2"/>
    </font>
    <font>
      <b/>
      <sz val="11"/>
      <color theme="4"/>
      <name val="Calibri"/>
      <family val="2"/>
    </font>
    <font>
      <sz val="11"/>
      <color rgb="FF00B050"/>
      <name val="Calibri"/>
      <family val="2"/>
      <scheme val="minor"/>
    </font>
    <font>
      <sz val="11"/>
      <color rgb="FF00B0F0"/>
      <name val="Calibri"/>
      <family val="2"/>
      <scheme val="minor"/>
    </font>
    <font>
      <u/>
      <sz val="11"/>
      <color rgb="FF00B050"/>
      <name val="Calibri"/>
      <family val="2"/>
      <scheme val="minor"/>
    </font>
    <font>
      <b/>
      <sz val="12"/>
      <color rgb="FFFF0000"/>
      <name val="Calibri"/>
      <family val="2"/>
      <scheme val="minor"/>
    </font>
    <font>
      <sz val="12"/>
      <color rgb="FF1B1B1B"/>
      <name val="Roboto"/>
    </font>
    <font>
      <b/>
      <sz val="20"/>
      <color rgb="FFFF0000"/>
      <name val="Calibri"/>
      <family val="2"/>
    </font>
    <font>
      <b/>
      <sz val="18"/>
      <color indexed="10"/>
      <name val="Calibri"/>
      <family val="2"/>
    </font>
    <font>
      <b/>
      <sz val="18"/>
      <color indexed="30"/>
      <name val="Calibri"/>
      <family val="2"/>
    </font>
    <font>
      <b/>
      <sz val="18"/>
      <color theme="1"/>
      <name val="Calibri"/>
      <family val="2"/>
    </font>
    <font>
      <sz val="16"/>
      <name val="Calibri"/>
      <family val="2"/>
    </font>
    <font>
      <sz val="20"/>
      <color theme="1"/>
      <name val="Calibri"/>
      <family val="2"/>
      <scheme val="minor"/>
    </font>
    <font>
      <b/>
      <sz val="18"/>
      <color rgb="FFFF0000"/>
      <name val="Calibri"/>
      <family val="2"/>
    </font>
    <font>
      <sz val="10"/>
      <name val="Times New Roman"/>
      <family val="1"/>
      <charset val="204"/>
    </font>
    <font>
      <b/>
      <sz val="24"/>
      <name val="Calibri"/>
      <family val="2"/>
    </font>
    <font>
      <b/>
      <sz val="11"/>
      <color rgb="FFFF0000"/>
      <name val="Calibri"/>
      <family val="2"/>
      <scheme val="minor"/>
    </font>
    <font>
      <b/>
      <sz val="14"/>
      <color rgb="FFFF0000"/>
      <name val="Calibri"/>
      <family val="2"/>
      <scheme val="minor"/>
    </font>
    <font>
      <b/>
      <sz val="22"/>
      <color theme="4"/>
      <name val="Calibri"/>
      <family val="2"/>
    </font>
    <font>
      <sz val="22"/>
      <color theme="4"/>
      <name val="Calibri"/>
      <family val="2"/>
    </font>
  </fonts>
  <fills count="17">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2"/>
        <bgColor rgb="FF00000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48">
    <xf numFmtId="0" fontId="0" fillId="0" borderId="0" xfId="0"/>
    <xf numFmtId="0" fontId="4" fillId="0" borderId="0" xfId="0" applyFont="1"/>
    <xf numFmtId="0" fontId="5" fillId="0" borderId="0" xfId="0" applyFont="1"/>
    <xf numFmtId="164" fontId="0" fillId="0" borderId="0" xfId="0" applyNumberFormat="1"/>
    <xf numFmtId="0" fontId="8" fillId="2" borderId="2" xfId="0" applyFont="1" applyFill="1" applyBorder="1" applyAlignment="1">
      <alignment vertical="center" wrapText="1"/>
    </xf>
    <xf numFmtId="6" fontId="7" fillId="2" borderId="2" xfId="0" applyNumberFormat="1" applyFont="1" applyFill="1" applyBorder="1" applyAlignment="1">
      <alignment vertical="top" wrapText="1"/>
    </xf>
    <xf numFmtId="0" fontId="7" fillId="2" borderId="2" xfId="0" applyFont="1" applyFill="1" applyBorder="1" applyAlignment="1">
      <alignment vertical="top" wrapText="1"/>
    </xf>
    <xf numFmtId="9" fontId="8" fillId="2" borderId="2" xfId="1" applyFont="1" applyFill="1" applyBorder="1" applyAlignment="1">
      <alignment vertical="center" wrapText="1"/>
    </xf>
    <xf numFmtId="1" fontId="7" fillId="2" borderId="2" xfId="0" applyNumberFormat="1" applyFont="1" applyFill="1" applyBorder="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9" fontId="8" fillId="0" borderId="2" xfId="1" applyFont="1" applyFill="1" applyBorder="1" applyAlignment="1">
      <alignment vertical="center" wrapText="1"/>
    </xf>
    <xf numFmtId="9" fontId="8" fillId="0" borderId="4" xfId="1" applyFont="1" applyFill="1" applyBorder="1" applyAlignment="1">
      <alignment vertical="center" wrapText="1"/>
    </xf>
    <xf numFmtId="6" fontId="7" fillId="0" borderId="3" xfId="0" applyNumberFormat="1"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6" fontId="7" fillId="0" borderId="8" xfId="0" applyNumberFormat="1"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164" fontId="2" fillId="3" borderId="0" xfId="0" applyNumberFormat="1" applyFont="1" applyFill="1" applyAlignment="1">
      <alignment vertical="center" wrapText="1"/>
    </xf>
    <xf numFmtId="164" fontId="2" fillId="2" borderId="0" xfId="0" applyNumberFormat="1" applyFont="1" applyFill="1" applyAlignment="1">
      <alignment vertical="center" wrapText="1"/>
    </xf>
    <xf numFmtId="0" fontId="0" fillId="0" borderId="0" xfId="0" applyAlignment="1">
      <alignment wrapText="1"/>
    </xf>
    <xf numFmtId="6" fontId="8" fillId="0" borderId="5" xfId="0" applyNumberFormat="1" applyFont="1" applyBorder="1" applyAlignment="1">
      <alignment vertical="center" wrapText="1"/>
    </xf>
    <xf numFmtId="6" fontId="8" fillId="0" borderId="3" xfId="0" applyNumberFormat="1" applyFont="1" applyBorder="1" applyAlignment="1">
      <alignment vertical="center" wrapText="1"/>
    </xf>
    <xf numFmtId="6" fontId="0" fillId="0" borderId="0" xfId="0" applyNumberFormat="1"/>
    <xf numFmtId="6" fontId="3" fillId="0" borderId="0" xfId="0" applyNumberFormat="1" applyFont="1"/>
    <xf numFmtId="0" fontId="0" fillId="0" borderId="0" xfId="0" applyAlignment="1">
      <alignment vertical="top"/>
    </xf>
    <xf numFmtId="0" fontId="11" fillId="0" borderId="0" xfId="0" applyFont="1" applyAlignment="1">
      <alignment wrapText="1"/>
    </xf>
    <xf numFmtId="0" fontId="6" fillId="0" borderId="0" xfId="2" applyAlignment="1">
      <alignment wrapText="1"/>
    </xf>
    <xf numFmtId="0" fontId="16" fillId="0" borderId="0" xfId="0" applyFont="1"/>
    <xf numFmtId="0" fontId="18" fillId="0" borderId="0" xfId="0" applyFont="1"/>
    <xf numFmtId="0" fontId="27" fillId="0" borderId="0" xfId="0" applyFont="1" applyBorder="1" applyAlignment="1">
      <alignment horizontal="left" vertical="center" wrapText="1"/>
    </xf>
    <xf numFmtId="0" fontId="28" fillId="0" borderId="0" xfId="0" applyNumberFormat="1" applyFont="1" applyFill="1" applyBorder="1" applyAlignment="1">
      <alignment horizontal="left"/>
    </xf>
    <xf numFmtId="0" fontId="0" fillId="0" borderId="0" xfId="0" applyFill="1" applyBorder="1"/>
    <xf numFmtId="0" fontId="23" fillId="0" borderId="0" xfId="0" applyFont="1" applyBorder="1" applyAlignment="1">
      <alignment wrapText="1"/>
    </xf>
    <xf numFmtId="0" fontId="29" fillId="0" borderId="0" xfId="0" applyFont="1" applyFill="1" applyAlignment="1">
      <alignment horizontal="left" wrapText="1"/>
    </xf>
    <xf numFmtId="0" fontId="32" fillId="0" borderId="0" xfId="0" applyFont="1"/>
    <xf numFmtId="0" fontId="23" fillId="0" borderId="0" xfId="0" applyFont="1" applyFill="1" applyBorder="1" applyAlignment="1">
      <alignment wrapText="1"/>
    </xf>
    <xf numFmtId="0" fontId="16" fillId="11" borderId="0" xfId="0" applyFont="1" applyFill="1"/>
    <xf numFmtId="0" fontId="0" fillId="11" borderId="0" xfId="0" applyFill="1"/>
    <xf numFmtId="0" fontId="2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0" fillId="0" borderId="0" xfId="0" applyFont="1" applyBorder="1" applyAlignment="1">
      <alignment wrapText="1"/>
    </xf>
    <xf numFmtId="0" fontId="37" fillId="5" borderId="13" xfId="0" applyFont="1" applyFill="1" applyBorder="1" applyAlignment="1">
      <alignment vertical="center" wrapText="1"/>
    </xf>
    <xf numFmtId="0" fontId="37" fillId="5" borderId="12" xfId="0" applyFont="1" applyFill="1" applyBorder="1" applyAlignment="1">
      <alignment vertical="center" wrapText="1"/>
    </xf>
    <xf numFmtId="0" fontId="37" fillId="5" borderId="12"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8" fillId="0" borderId="0" xfId="0" applyFont="1" applyBorder="1" applyAlignment="1">
      <alignment wrapText="1"/>
    </xf>
    <xf numFmtId="0" fontId="38" fillId="0" borderId="0" xfId="0" applyFont="1" applyBorder="1"/>
    <xf numFmtId="0" fontId="38" fillId="0" borderId="0" xfId="0" applyFont="1"/>
    <xf numFmtId="0" fontId="26" fillId="0" borderId="0" xfId="0" applyFont="1" applyFill="1" applyBorder="1" applyAlignment="1">
      <alignment horizontal="center" wrapText="1"/>
    </xf>
    <xf numFmtId="0" fontId="38" fillId="0" borderId="0" xfId="0" applyFont="1" applyBorder="1" applyAlignment="1">
      <alignment horizontal="center" wrapText="1"/>
    </xf>
    <xf numFmtId="0" fontId="28" fillId="0" borderId="0" xfId="0" applyFont="1"/>
    <xf numFmtId="0" fontId="38" fillId="0" borderId="0" xfId="0" applyFont="1" applyBorder="1" applyAlignment="1" applyProtection="1">
      <alignment horizontal="center"/>
      <protection locked="0"/>
    </xf>
    <xf numFmtId="0" fontId="28" fillId="0" borderId="0" xfId="0" applyFont="1" applyFill="1" applyBorder="1"/>
    <xf numFmtId="0" fontId="41" fillId="0" borderId="0" xfId="0" applyFont="1"/>
    <xf numFmtId="6" fontId="41" fillId="0" borderId="0" xfId="0" applyNumberFormat="1" applyFont="1"/>
    <xf numFmtId="0" fontId="42" fillId="0" borderId="0" xfId="0" applyFont="1" applyFill="1" applyAlignment="1">
      <alignment horizontal="left" wrapText="1"/>
    </xf>
    <xf numFmtId="0" fontId="44" fillId="0" borderId="0" xfId="0" applyFont="1" applyBorder="1"/>
    <xf numFmtId="0" fontId="44" fillId="0" borderId="0" xfId="0" applyFont="1"/>
    <xf numFmtId="0" fontId="3" fillId="0" borderId="0" xfId="0" applyFont="1" applyFill="1" applyBorder="1"/>
    <xf numFmtId="0" fontId="20" fillId="0" borderId="0" xfId="0" applyFont="1" applyFill="1" applyBorder="1" applyAlignment="1">
      <alignment wrapText="1"/>
    </xf>
    <xf numFmtId="0" fontId="38" fillId="0" borderId="0" xfId="0" applyFont="1" applyFill="1" applyBorder="1" applyAlignment="1">
      <alignment wrapText="1"/>
    </xf>
    <xf numFmtId="43" fontId="27" fillId="0" borderId="0" xfId="0" applyNumberFormat="1" applyFont="1" applyFill="1" applyBorder="1" applyAlignment="1">
      <alignment horizontal="center" wrapText="1"/>
    </xf>
    <xf numFmtId="43" fontId="38" fillId="0" borderId="0" xfId="0" applyNumberFormat="1" applyFont="1" applyFill="1" applyBorder="1" applyAlignment="1" applyProtection="1">
      <protection locked="0"/>
    </xf>
    <xf numFmtId="39" fontId="27" fillId="0" borderId="0" xfId="0" applyNumberFormat="1" applyFont="1" applyFill="1" applyBorder="1" applyAlignment="1">
      <alignment horizontal="center"/>
    </xf>
    <xf numFmtId="0" fontId="27" fillId="0" borderId="0" xfId="0" applyFont="1" applyFill="1" applyBorder="1" applyAlignment="1">
      <alignment horizontal="left" vertical="top"/>
    </xf>
    <xf numFmtId="0" fontId="20" fillId="11" borderId="0" xfId="0" applyFont="1" applyFill="1" applyBorder="1" applyAlignment="1">
      <alignment horizontal="center" wrapText="1"/>
    </xf>
    <xf numFmtId="0" fontId="23" fillId="13" borderId="0" xfId="0" applyFont="1" applyFill="1" applyBorder="1" applyAlignment="1">
      <alignment horizontal="center" wrapText="1"/>
    </xf>
    <xf numFmtId="8" fontId="22" fillId="10" borderId="32" xfId="0" applyNumberFormat="1" applyFont="1" applyFill="1" applyBorder="1" applyAlignment="1">
      <alignment horizontal="center" vertical="center"/>
    </xf>
    <xf numFmtId="49" fontId="38" fillId="0" borderId="0" xfId="0" applyNumberFormat="1" applyFont="1" applyBorder="1"/>
    <xf numFmtId="49" fontId="26" fillId="0" borderId="0" xfId="0" applyNumberFormat="1" applyFont="1" applyFill="1" applyBorder="1" applyAlignment="1">
      <alignment horizontal="center" wrapText="1"/>
    </xf>
    <xf numFmtId="49" fontId="45" fillId="0" borderId="0" xfId="0" applyNumberFormat="1" applyFont="1" applyFill="1" applyBorder="1" applyAlignment="1">
      <alignment horizontal="center" wrapText="1"/>
    </xf>
    <xf numFmtId="49" fontId="44" fillId="0" borderId="0" xfId="0" applyNumberFormat="1" applyFont="1" applyBorder="1"/>
    <xf numFmtId="49" fontId="38" fillId="0" borderId="0" xfId="0" applyNumberFormat="1" applyFont="1" applyBorder="1" applyAlignment="1">
      <alignment horizontal="center" vertical="center"/>
    </xf>
    <xf numFmtId="49" fontId="26" fillId="5" borderId="0" xfId="0" applyNumberFormat="1" applyFont="1" applyFill="1" applyBorder="1" applyAlignment="1">
      <alignment horizontal="left"/>
    </xf>
    <xf numFmtId="49" fontId="26" fillId="7" borderId="0" xfId="0" applyNumberFormat="1" applyFont="1" applyFill="1" applyBorder="1" applyAlignment="1" applyProtection="1">
      <alignment horizontal="left" vertical="center"/>
      <protection locked="0"/>
    </xf>
    <xf numFmtId="0" fontId="0" fillId="0" borderId="29" xfId="0" applyBorder="1"/>
    <xf numFmtId="0" fontId="0" fillId="0" borderId="31" xfId="0" applyBorder="1"/>
    <xf numFmtId="0" fontId="0" fillId="0" borderId="25" xfId="0" applyBorder="1"/>
    <xf numFmtId="0" fontId="0" fillId="0" borderId="26" xfId="0" applyBorder="1"/>
    <xf numFmtId="0" fontId="0" fillId="0" borderId="25" xfId="0" applyBorder="1" applyAlignment="1">
      <alignment wrapText="1"/>
    </xf>
    <xf numFmtId="0" fontId="0" fillId="0" borderId="26" xfId="0" applyBorder="1" applyAlignment="1">
      <alignment vertical="top" wrapText="1"/>
    </xf>
    <xf numFmtId="0" fontId="0" fillId="0" borderId="30" xfId="0" applyBorder="1"/>
    <xf numFmtId="0" fontId="13" fillId="0" borderId="30" xfId="0" applyFont="1" applyBorder="1" applyAlignment="1">
      <alignment vertical="top"/>
    </xf>
    <xf numFmtId="0" fontId="13" fillId="0" borderId="31" xfId="0" applyFont="1" applyBorder="1" applyAlignment="1">
      <alignment vertical="top"/>
    </xf>
    <xf numFmtId="0" fontId="0" fillId="0" borderId="0" xfId="0" applyBorder="1"/>
    <xf numFmtId="0" fontId="13" fillId="0" borderId="0" xfId="0" applyFont="1" applyBorder="1" applyAlignment="1">
      <alignment vertical="top"/>
    </xf>
    <xf numFmtId="0" fontId="13" fillId="0" borderId="26" xfId="0" applyFont="1" applyBorder="1" applyAlignment="1">
      <alignment vertical="top"/>
    </xf>
    <xf numFmtId="0" fontId="0" fillId="0" borderId="25"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13" fillId="0" borderId="29" xfId="0" applyFont="1" applyBorder="1" applyAlignment="1">
      <alignment vertical="top"/>
    </xf>
    <xf numFmtId="0" fontId="13" fillId="0" borderId="25" xfId="0" applyFont="1" applyBorder="1" applyAlignment="1">
      <alignment vertical="top"/>
    </xf>
    <xf numFmtId="0" fontId="0" fillId="0" borderId="26" xfId="0" applyBorder="1" applyAlignment="1">
      <alignment wrapText="1"/>
    </xf>
    <xf numFmtId="49" fontId="28" fillId="0" borderId="0" xfId="0" applyNumberFormat="1" applyFont="1"/>
    <xf numFmtId="0" fontId="38" fillId="0" borderId="0" xfId="0" applyFont="1" applyBorder="1" applyAlignment="1">
      <alignment vertical="center"/>
    </xf>
    <xf numFmtId="0" fontId="20" fillId="11" borderId="21" xfId="0" applyFont="1" applyFill="1" applyBorder="1" applyAlignment="1">
      <alignment wrapText="1"/>
    </xf>
    <xf numFmtId="0" fontId="54" fillId="0" borderId="25" xfId="0" applyFont="1" applyBorder="1" applyAlignment="1">
      <alignment horizontal="center" vertical="top" textRotation="255"/>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34" fillId="0" borderId="0" xfId="2" applyFont="1" applyBorder="1" applyAlignment="1">
      <alignment wrapText="1"/>
    </xf>
    <xf numFmtId="0" fontId="0" fillId="0" borderId="21" xfId="0" applyBorder="1"/>
    <xf numFmtId="0" fontId="51" fillId="0" borderId="21" xfId="0" applyFont="1" applyBorder="1"/>
    <xf numFmtId="0" fontId="15" fillId="0" borderId="21" xfId="0" applyFont="1" applyBorder="1"/>
    <xf numFmtId="0" fontId="4" fillId="0" borderId="21" xfId="0" applyFont="1" applyFill="1" applyBorder="1" applyAlignment="1">
      <alignment vertical="center" wrapText="1"/>
    </xf>
    <xf numFmtId="0" fontId="15" fillId="0" borderId="21" xfId="0" applyFont="1" applyFill="1" applyBorder="1"/>
    <xf numFmtId="44" fontId="14" fillId="0" borderId="22" xfId="0" applyNumberFormat="1" applyFont="1" applyFill="1" applyBorder="1" applyAlignment="1">
      <alignment vertical="center" wrapText="1"/>
    </xf>
    <xf numFmtId="0" fontId="3" fillId="0" borderId="24" xfId="0" applyFont="1" applyFill="1" applyBorder="1"/>
    <xf numFmtId="0" fontId="37" fillId="5" borderId="39" xfId="0" applyFont="1" applyFill="1" applyBorder="1" applyAlignment="1">
      <alignment horizontal="center" vertical="center" wrapText="1"/>
    </xf>
    <xf numFmtId="0" fontId="23" fillId="13" borderId="26" xfId="0" applyFont="1" applyFill="1" applyBorder="1" applyAlignment="1">
      <alignment horizontal="center" wrapText="1"/>
    </xf>
    <xf numFmtId="0" fontId="49" fillId="5" borderId="12" xfId="0" applyFont="1" applyFill="1" applyBorder="1" applyAlignment="1">
      <alignment vertical="top" wrapText="1"/>
    </xf>
    <xf numFmtId="0" fontId="50" fillId="5" borderId="12" xfId="2" applyFont="1" applyFill="1" applyBorder="1" applyAlignment="1">
      <alignment vertical="top" wrapText="1"/>
    </xf>
    <xf numFmtId="49" fontId="26" fillId="5" borderId="30" xfId="0" applyNumberFormat="1" applyFont="1" applyFill="1" applyBorder="1" applyAlignment="1">
      <alignment horizontal="center" vertical="center" wrapText="1"/>
    </xf>
    <xf numFmtId="49" fontId="38" fillId="11" borderId="30" xfId="0" applyNumberFormat="1" applyFont="1" applyFill="1" applyBorder="1" applyAlignment="1">
      <alignment horizontal="center" vertical="center"/>
    </xf>
    <xf numFmtId="0" fontId="23" fillId="0" borderId="29" xfId="0" applyFont="1" applyFill="1" applyBorder="1" applyAlignment="1">
      <alignment wrapText="1"/>
    </xf>
    <xf numFmtId="8" fontId="22" fillId="5" borderId="33" xfId="0" applyNumberFormat="1" applyFont="1" applyFill="1" applyBorder="1" applyAlignment="1">
      <alignment horizontal="center" vertical="center"/>
    </xf>
    <xf numFmtId="0" fontId="22" fillId="16" borderId="43" xfId="0" applyFont="1" applyFill="1" applyBorder="1" applyAlignment="1">
      <alignment horizontal="left" wrapText="1"/>
    </xf>
    <xf numFmtId="0" fontId="22" fillId="16" borderId="44" xfId="0" applyFont="1" applyFill="1" applyBorder="1" applyAlignment="1">
      <alignment horizontal="left" wrapText="1"/>
    </xf>
    <xf numFmtId="0" fontId="26" fillId="14" borderId="1" xfId="0" applyFont="1" applyFill="1" applyBorder="1" applyAlignment="1" applyProtection="1">
      <alignment horizontal="center" shrinkToFit="1"/>
      <protection locked="0"/>
    </xf>
    <xf numFmtId="0" fontId="38" fillId="14" borderId="1" xfId="0" applyFont="1" applyFill="1" applyBorder="1" applyAlignment="1" applyProtection="1">
      <alignment horizontal="center"/>
      <protection locked="0"/>
    </xf>
    <xf numFmtId="0" fontId="38" fillId="10" borderId="1" xfId="0" applyFont="1" applyFill="1" applyBorder="1" applyAlignment="1" applyProtection="1">
      <alignment horizontal="center"/>
      <protection locked="0"/>
    </xf>
    <xf numFmtId="49" fontId="26" fillId="5" borderId="1" xfId="0" applyNumberFormat="1" applyFont="1" applyFill="1" applyBorder="1" applyAlignment="1">
      <alignment horizontal="center" shrinkToFit="1"/>
    </xf>
    <xf numFmtId="49" fontId="26" fillId="11" borderId="1" xfId="0" applyNumberFormat="1" applyFont="1" applyFill="1" applyBorder="1" applyAlignment="1">
      <alignment horizontal="center"/>
    </xf>
    <xf numFmtId="49" fontId="26" fillId="5" borderId="1" xfId="0" applyNumberFormat="1" applyFont="1" applyFill="1" applyBorder="1" applyAlignment="1">
      <alignment horizontal="center"/>
    </xf>
    <xf numFmtId="0" fontId="0" fillId="0" borderId="0" xfId="0" applyAlignment="1">
      <alignment vertical="center"/>
    </xf>
    <xf numFmtId="0" fontId="0" fillId="0" borderId="0" xfId="0" applyFill="1" applyBorder="1" applyAlignment="1">
      <alignment vertical="center"/>
    </xf>
    <xf numFmtId="165" fontId="22" fillId="9" borderId="32" xfId="0" applyNumberFormat="1" applyFont="1" applyFill="1" applyBorder="1" applyAlignment="1">
      <alignment horizontal="center" vertical="center"/>
    </xf>
    <xf numFmtId="165" fontId="23" fillId="13" borderId="1" xfId="0" applyNumberFormat="1" applyFont="1" applyFill="1" applyBorder="1" applyAlignment="1">
      <alignment wrapText="1"/>
    </xf>
    <xf numFmtId="0" fontId="37" fillId="5" borderId="13" xfId="0" applyFont="1" applyFill="1" applyBorder="1" applyAlignment="1">
      <alignment horizontal="center" vertical="center" wrapText="1"/>
    </xf>
    <xf numFmtId="0" fontId="37" fillId="5" borderId="45" xfId="0" applyFont="1" applyFill="1" applyBorder="1" applyAlignment="1">
      <alignment horizontal="center" vertical="center" wrapText="1"/>
    </xf>
    <xf numFmtId="0" fontId="47" fillId="5" borderId="29" xfId="0" applyFont="1" applyFill="1" applyBorder="1" applyAlignment="1">
      <alignment horizontal="center" vertical="center" wrapText="1"/>
    </xf>
    <xf numFmtId="0" fontId="0" fillId="0" borderId="0" xfId="0" applyAlignment="1"/>
    <xf numFmtId="0" fontId="0" fillId="0" borderId="0" xfId="0" applyAlignment="1">
      <alignment horizontal="right" vertical="top"/>
    </xf>
    <xf numFmtId="0" fontId="11" fillId="0" borderId="0" xfId="0" applyFont="1" applyAlignment="1"/>
    <xf numFmtId="0" fontId="0" fillId="0" borderId="0" xfId="0" applyAlignment="1">
      <alignment horizontal="left" vertical="top"/>
    </xf>
    <xf numFmtId="0" fontId="60" fillId="0" borderId="0" xfId="0" applyFont="1" applyAlignment="1">
      <alignment horizontal="right" vertical="top"/>
    </xf>
    <xf numFmtId="0" fontId="55" fillId="0" borderId="0" xfId="0" applyFont="1" applyAlignment="1">
      <alignment horizontal="right" vertical="top"/>
    </xf>
    <xf numFmtId="0" fontId="11" fillId="0" borderId="0" xfId="0" applyFont="1" applyAlignment="1">
      <alignment horizontal="left" vertical="top" wrapText="1"/>
    </xf>
    <xf numFmtId="0" fontId="6" fillId="0" borderId="0" xfId="2" applyAlignment="1">
      <alignment horizontal="left" vertical="top" wrapText="1"/>
    </xf>
    <xf numFmtId="49" fontId="0" fillId="0" borderId="0" xfId="0" applyNumberFormat="1" applyFont="1" applyAlignment="1">
      <alignment horizontal="right" vertical="top" wrapText="1"/>
    </xf>
    <xf numFmtId="49" fontId="55" fillId="0" borderId="0" xfId="0" applyNumberFormat="1" applyFont="1" applyAlignment="1">
      <alignment horizontal="right" vertical="top" wrapText="1"/>
    </xf>
    <xf numFmtId="49" fontId="0" fillId="0" borderId="0" xfId="0" applyNumberFormat="1" applyAlignment="1">
      <alignment horizontal="right" vertical="top" wrapText="1"/>
    </xf>
    <xf numFmtId="0" fontId="60" fillId="0" borderId="0" xfId="0" applyFont="1" applyAlignment="1">
      <alignment horizontal="right" vertical="top" wrapText="1"/>
    </xf>
    <xf numFmtId="0" fontId="55" fillId="0" borderId="0" xfId="0" applyFont="1" applyAlignment="1">
      <alignment horizontal="right"/>
    </xf>
    <xf numFmtId="0" fontId="60" fillId="0" borderId="0" xfId="0" applyFont="1" applyAlignment="1">
      <alignment horizontal="right"/>
    </xf>
    <xf numFmtId="0" fontId="62" fillId="0" borderId="0" xfId="0" applyFont="1"/>
    <xf numFmtId="0" fontId="28" fillId="0" borderId="0" xfId="0" applyFont="1" applyFill="1" applyAlignment="1"/>
    <xf numFmtId="0" fontId="28" fillId="0" borderId="0" xfId="0" applyFont="1" applyFill="1" applyAlignment="1">
      <alignment wrapText="1"/>
    </xf>
    <xf numFmtId="0" fontId="28" fillId="0" borderId="0" xfId="0" applyFont="1" applyAlignment="1"/>
    <xf numFmtId="0" fontId="0" fillId="0" borderId="0" xfId="0" applyFill="1"/>
    <xf numFmtId="0" fontId="0" fillId="0" borderId="0" xfId="0" applyFill="1" applyAlignment="1">
      <alignment wrapText="1"/>
    </xf>
    <xf numFmtId="8" fontId="63" fillId="4" borderId="1" xfId="0" applyNumberFormat="1" applyFont="1" applyFill="1" applyBorder="1" applyAlignment="1">
      <alignment vertical="center" wrapText="1"/>
    </xf>
    <xf numFmtId="14" fontId="63" fillId="14" borderId="16" xfId="0" applyNumberFormat="1" applyFont="1" applyFill="1" applyBorder="1" applyAlignment="1" applyProtection="1">
      <alignment vertical="center" wrapText="1"/>
      <protection locked="0"/>
    </xf>
    <xf numFmtId="8" fontId="63" fillId="4" borderId="15" xfId="0" applyNumberFormat="1" applyFont="1" applyFill="1" applyBorder="1" applyAlignment="1">
      <alignment vertical="center" wrapText="1"/>
    </xf>
    <xf numFmtId="165" fontId="63" fillId="10" borderId="1" xfId="0" applyNumberFormat="1" applyFont="1" applyFill="1" applyBorder="1" applyAlignment="1" applyProtection="1">
      <alignment vertical="center" wrapText="1"/>
      <protection locked="0"/>
    </xf>
    <xf numFmtId="169" fontId="63" fillId="10" borderId="1" xfId="0" applyNumberFormat="1" applyFont="1" applyFill="1" applyBorder="1" applyAlignment="1" applyProtection="1">
      <alignment vertical="center" wrapText="1"/>
      <protection locked="0"/>
    </xf>
    <xf numFmtId="1" fontId="63" fillId="6" borderId="1" xfId="0" applyNumberFormat="1" applyFont="1" applyFill="1" applyBorder="1" applyAlignment="1" applyProtection="1">
      <alignment vertical="center" wrapText="1"/>
      <protection locked="0"/>
    </xf>
    <xf numFmtId="8" fontId="63" fillId="4" borderId="1" xfId="0" applyNumberFormat="1" applyFont="1" applyFill="1" applyBorder="1" applyAlignment="1" applyProtection="1">
      <alignment vertical="center" wrapText="1"/>
      <protection locked="0"/>
    </xf>
    <xf numFmtId="8" fontId="63" fillId="12" borderId="39" xfId="0" applyNumberFormat="1" applyFont="1" applyFill="1" applyBorder="1" applyAlignment="1" applyProtection="1">
      <alignment vertical="center" wrapText="1"/>
      <protection locked="0"/>
    </xf>
    <xf numFmtId="43" fontId="16" fillId="0" borderId="25" xfId="0" applyNumberFormat="1" applyFont="1" applyBorder="1" applyAlignment="1" applyProtection="1">
      <alignment horizontal="center"/>
      <protection locked="0"/>
    </xf>
    <xf numFmtId="43" fontId="16" fillId="0" borderId="0" xfId="0" applyNumberFormat="1" applyFont="1" applyBorder="1" applyAlignment="1" applyProtection="1">
      <alignment horizontal="center"/>
      <protection locked="0"/>
    </xf>
    <xf numFmtId="43" fontId="16" fillId="0" borderId="20" xfId="0" applyNumberFormat="1" applyFont="1" applyBorder="1" applyAlignment="1" applyProtection="1">
      <alignment horizontal="center"/>
      <protection locked="0"/>
    </xf>
    <xf numFmtId="43" fontId="16" fillId="0" borderId="21" xfId="0" applyNumberFormat="1" applyFont="1" applyBorder="1" applyAlignment="1" applyProtection="1">
      <alignment horizontal="center"/>
      <protection locked="0"/>
    </xf>
    <xf numFmtId="0" fontId="25" fillId="0" borderId="0" xfId="0" applyFont="1" applyBorder="1" applyAlignment="1">
      <alignment horizontal="left"/>
    </xf>
    <xf numFmtId="0" fontId="25" fillId="0" borderId="26" xfId="0" applyFont="1" applyBorder="1" applyAlignment="1">
      <alignment horizontal="left"/>
    </xf>
    <xf numFmtId="0" fontId="25" fillId="0" borderId="21" xfId="0" applyFont="1" applyBorder="1" applyAlignment="1">
      <alignment horizontal="left"/>
    </xf>
    <xf numFmtId="0" fontId="25" fillId="0" borderId="22" xfId="0" applyFont="1" applyBorder="1" applyAlignment="1">
      <alignment horizontal="left"/>
    </xf>
    <xf numFmtId="0" fontId="49" fillId="7" borderId="12" xfId="0" applyFont="1" applyFill="1" applyBorder="1" applyProtection="1">
      <protection locked="0"/>
    </xf>
    <xf numFmtId="0" fontId="49" fillId="7" borderId="1" xfId="0" applyFont="1" applyFill="1" applyBorder="1" applyProtection="1">
      <protection locked="0"/>
    </xf>
    <xf numFmtId="0" fontId="49" fillId="7" borderId="11" xfId="0" applyFont="1" applyFill="1" applyBorder="1" applyProtection="1">
      <protection locked="0"/>
    </xf>
    <xf numFmtId="0" fontId="49" fillId="7" borderId="38" xfId="0" applyFont="1" applyFill="1" applyBorder="1" applyProtection="1">
      <protection locked="0"/>
    </xf>
    <xf numFmtId="6" fontId="49" fillId="7" borderId="12" xfId="0" applyNumberFormat="1" applyFont="1" applyFill="1" applyBorder="1" applyProtection="1">
      <protection locked="0"/>
    </xf>
    <xf numFmtId="170" fontId="49" fillId="10" borderId="12" xfId="0" applyNumberFormat="1" applyFont="1" applyFill="1" applyBorder="1" applyProtection="1">
      <protection locked="0"/>
    </xf>
    <xf numFmtId="0" fontId="68" fillId="0" borderId="0" xfId="0" applyFont="1" applyBorder="1" applyAlignment="1">
      <alignment wrapText="1"/>
    </xf>
    <xf numFmtId="0" fontId="69" fillId="0" borderId="0" xfId="0" applyFont="1"/>
    <xf numFmtId="0" fontId="21" fillId="0" borderId="0" xfId="0" applyFont="1" applyAlignment="1">
      <alignment horizontal="center"/>
    </xf>
    <xf numFmtId="0" fontId="26" fillId="5" borderId="1" xfId="0" applyFont="1" applyFill="1" applyBorder="1" applyAlignment="1" applyProtection="1">
      <alignment horizontal="center" shrinkToFit="1"/>
      <protection locked="0"/>
    </xf>
    <xf numFmtId="0" fontId="38" fillId="5" borderId="1" xfId="0" applyFont="1" applyFill="1" applyBorder="1" applyAlignment="1" applyProtection="1">
      <alignment horizontal="center"/>
      <protection locked="0"/>
    </xf>
    <xf numFmtId="0" fontId="71" fillId="0" borderId="0" xfId="0" applyFont="1" applyAlignment="1">
      <alignment horizontal="left" vertical="top" wrapText="1"/>
    </xf>
    <xf numFmtId="0" fontId="18" fillId="0" borderId="0" xfId="0" applyFont="1" applyFill="1"/>
    <xf numFmtId="0" fontId="41" fillId="0" borderId="0" xfId="0" applyFont="1" applyFill="1"/>
    <xf numFmtId="0" fontId="43" fillId="0" borderId="0" xfId="0" applyFont="1" applyFill="1" applyBorder="1"/>
    <xf numFmtId="0" fontId="6" fillId="0" borderId="0" xfId="2"/>
    <xf numFmtId="0" fontId="75" fillId="0" borderId="0" xfId="0" applyFont="1" applyFill="1" applyAlignment="1">
      <alignment horizontal="left" wrapText="1"/>
    </xf>
    <xf numFmtId="0" fontId="76" fillId="0" borderId="0" xfId="0" applyFont="1" applyBorder="1"/>
    <xf numFmtId="0" fontId="76" fillId="0" borderId="0" xfId="0" applyFont="1"/>
    <xf numFmtId="0" fontId="63" fillId="10" borderId="43" xfId="0" applyNumberFormat="1" applyFont="1" applyFill="1" applyBorder="1" applyAlignment="1" applyProtection="1">
      <alignment vertical="center" wrapText="1"/>
    </xf>
    <xf numFmtId="0" fontId="63" fillId="10" borderId="1" xfId="0" applyNumberFormat="1" applyFont="1" applyFill="1" applyBorder="1" applyAlignment="1" applyProtection="1">
      <alignment vertical="center" wrapText="1"/>
    </xf>
    <xf numFmtId="0" fontId="63" fillId="10" borderId="42" xfId="0" applyNumberFormat="1" applyFont="1" applyFill="1" applyBorder="1" applyAlignment="1" applyProtection="1">
      <alignment vertical="center" wrapText="1"/>
    </xf>
    <xf numFmtId="2" fontId="38" fillId="0" borderId="0" xfId="0" applyNumberFormat="1" applyFont="1"/>
    <xf numFmtId="1" fontId="38" fillId="0" borderId="0" xfId="0" applyNumberFormat="1" applyFont="1" applyFill="1" applyBorder="1" applyAlignment="1">
      <alignment horizontal="left" wrapText="1"/>
    </xf>
    <xf numFmtId="1" fontId="38" fillId="0" borderId="0" xfId="0" applyNumberFormat="1" applyFont="1" applyBorder="1" applyAlignment="1">
      <alignment horizontal="left"/>
    </xf>
    <xf numFmtId="0" fontId="63" fillId="14" borderId="15" xfId="0" applyFont="1" applyFill="1" applyBorder="1" applyAlignment="1" applyProtection="1">
      <alignment vertical="center" shrinkToFit="1"/>
      <protection locked="0"/>
    </xf>
    <xf numFmtId="0" fontId="63" fillId="14" borderId="1" xfId="0" applyFont="1" applyFill="1" applyBorder="1" applyAlignment="1" applyProtection="1">
      <alignment vertical="center" shrinkToFit="1"/>
      <protection locked="0"/>
    </xf>
    <xf numFmtId="0" fontId="63" fillId="10" borderId="15" xfId="0" applyFont="1" applyFill="1" applyBorder="1" applyAlignment="1" applyProtection="1">
      <alignment vertical="center" shrinkToFit="1"/>
      <protection locked="0"/>
    </xf>
    <xf numFmtId="0" fontId="28" fillId="9" borderId="0" xfId="0" applyFont="1" applyFill="1" applyAlignment="1">
      <alignment wrapText="1"/>
    </xf>
    <xf numFmtId="0" fontId="0" fillId="9" borderId="0" xfId="0" applyFill="1" applyAlignment="1">
      <alignment wrapText="1"/>
    </xf>
    <xf numFmtId="0" fontId="58" fillId="0" borderId="29" xfId="0" applyFont="1" applyBorder="1" applyAlignment="1">
      <alignment horizontal="center" vertical="center" textRotation="255"/>
    </xf>
    <xf numFmtId="0" fontId="58" fillId="0" borderId="25" xfId="0" applyFont="1" applyBorder="1" applyAlignment="1">
      <alignment horizontal="center" vertical="center" textRotation="255"/>
    </xf>
    <xf numFmtId="0" fontId="58" fillId="0" borderId="20" xfId="0" applyFont="1" applyBorder="1" applyAlignment="1">
      <alignment horizontal="center" vertical="center" textRotation="255"/>
    </xf>
    <xf numFmtId="43" fontId="27" fillId="5" borderId="18" xfId="0" applyNumberFormat="1" applyFont="1" applyFill="1" applyBorder="1" applyAlignment="1">
      <alignment horizontal="left" wrapText="1"/>
    </xf>
    <xf numFmtId="43" fontId="27" fillId="5" borderId="34" xfId="0" applyNumberFormat="1" applyFont="1" applyFill="1" applyBorder="1" applyAlignment="1">
      <alignment horizontal="left" wrapText="1"/>
    </xf>
    <xf numFmtId="43" fontId="27" fillId="5" borderId="19" xfId="0" applyNumberFormat="1" applyFont="1" applyFill="1" applyBorder="1" applyAlignment="1">
      <alignment horizontal="left" wrapText="1"/>
    </xf>
    <xf numFmtId="0" fontId="54" fillId="0" borderId="29" xfId="0" applyFont="1" applyBorder="1" applyAlignment="1">
      <alignment horizontal="center" vertical="center" textRotation="255"/>
    </xf>
    <xf numFmtId="0" fontId="54" fillId="0" borderId="25" xfId="0" applyFont="1" applyBorder="1" applyAlignment="1">
      <alignment horizontal="center" vertical="center" textRotation="255"/>
    </xf>
    <xf numFmtId="0" fontId="54" fillId="0" borderId="20" xfId="0" applyFont="1" applyBorder="1" applyAlignment="1">
      <alignment horizontal="center" vertical="center" textRotation="255"/>
    </xf>
    <xf numFmtId="0" fontId="56" fillId="0" borderId="29" xfId="0" applyFont="1" applyBorder="1" applyAlignment="1">
      <alignment horizontal="left" vertical="top" textRotation="255"/>
    </xf>
    <xf numFmtId="0" fontId="56" fillId="0" borderId="25" xfId="0" applyFont="1" applyBorder="1" applyAlignment="1">
      <alignment horizontal="left" vertical="top" textRotation="255"/>
    </xf>
    <xf numFmtId="0" fontId="56" fillId="0" borderId="25" xfId="0" applyFont="1" applyBorder="1" applyAlignment="1">
      <alignment horizontal="center" vertical="center" textRotation="255"/>
    </xf>
    <xf numFmtId="0" fontId="64" fillId="11" borderId="30" xfId="0" applyFont="1" applyFill="1" applyBorder="1" applyAlignment="1">
      <alignment horizontal="left" vertical="center"/>
    </xf>
    <xf numFmtId="0" fontId="64" fillId="11" borderId="31" xfId="0" applyFont="1" applyFill="1" applyBorder="1" applyAlignment="1">
      <alignment horizontal="left" vertical="center"/>
    </xf>
    <xf numFmtId="0" fontId="64" fillId="11" borderId="21" xfId="0" applyFont="1" applyFill="1" applyBorder="1" applyAlignment="1">
      <alignment horizontal="left" vertical="center"/>
    </xf>
    <xf numFmtId="0" fontId="64" fillId="11" borderId="22" xfId="0" applyFont="1" applyFill="1" applyBorder="1" applyAlignment="1">
      <alignment horizontal="left" vertical="center"/>
    </xf>
    <xf numFmtId="49" fontId="38" fillId="10" borderId="1" xfId="0" applyNumberFormat="1" applyFont="1" applyFill="1" applyBorder="1" applyAlignment="1" applyProtection="1">
      <alignment horizontal="left"/>
      <protection locked="0"/>
    </xf>
    <xf numFmtId="0" fontId="46" fillId="11" borderId="30" xfId="0" applyFont="1" applyFill="1" applyBorder="1" applyAlignment="1">
      <alignment horizontal="center" vertical="center" wrapText="1"/>
    </xf>
    <xf numFmtId="0" fontId="46" fillId="11" borderId="31" xfId="0" applyFont="1" applyFill="1" applyBorder="1" applyAlignment="1">
      <alignment horizontal="center" vertical="center" wrapText="1"/>
    </xf>
    <xf numFmtId="0" fontId="46" fillId="11" borderId="30" xfId="0" applyFont="1" applyFill="1" applyBorder="1" applyAlignment="1">
      <alignment vertical="center"/>
    </xf>
    <xf numFmtId="0" fontId="46" fillId="11" borderId="31" xfId="0" applyFont="1" applyFill="1" applyBorder="1" applyAlignment="1">
      <alignment vertical="center"/>
    </xf>
    <xf numFmtId="49" fontId="19" fillId="5" borderId="0" xfId="0" applyNumberFormat="1" applyFont="1" applyFill="1" applyBorder="1" applyAlignment="1">
      <alignment horizontal="center" vertical="center"/>
    </xf>
    <xf numFmtId="49" fontId="19" fillId="5" borderId="26" xfId="0" applyNumberFormat="1" applyFont="1" applyFill="1" applyBorder="1" applyAlignment="1">
      <alignment horizontal="center" vertical="center"/>
    </xf>
    <xf numFmtId="0" fontId="38" fillId="10" borderId="1" xfId="0" applyFont="1" applyFill="1" applyBorder="1" applyAlignment="1" applyProtection="1">
      <alignment horizontal="center"/>
      <protection locked="0"/>
    </xf>
    <xf numFmtId="165" fontId="38" fillId="10" borderId="1" xfId="0" applyNumberFormat="1" applyFont="1" applyFill="1" applyBorder="1" applyAlignment="1" applyProtection="1">
      <alignment horizontal="center"/>
      <protection locked="0"/>
    </xf>
    <xf numFmtId="0" fontId="38" fillId="10" borderId="1" xfId="0" applyFont="1" applyFill="1" applyBorder="1" applyAlignment="1" applyProtection="1">
      <alignment horizontal="left"/>
      <protection locked="0"/>
    </xf>
    <xf numFmtId="0" fontId="28" fillId="0" borderId="0" xfId="0" applyNumberFormat="1" applyFont="1" applyFill="1" applyBorder="1" applyAlignment="1">
      <alignment horizontal="left"/>
    </xf>
    <xf numFmtId="0" fontId="47" fillId="5" borderId="46" xfId="0" applyFont="1" applyFill="1" applyBorder="1" applyAlignment="1">
      <alignment horizontal="center" vertical="center" wrapText="1"/>
    </xf>
    <xf numFmtId="0" fontId="47" fillId="5" borderId="30" xfId="0" applyFont="1" applyFill="1" applyBorder="1" applyAlignment="1">
      <alignment horizontal="center" vertical="center" wrapText="1"/>
    </xf>
    <xf numFmtId="0" fontId="47" fillId="5" borderId="31" xfId="0" applyFont="1" applyFill="1" applyBorder="1" applyAlignment="1">
      <alignment horizontal="center" vertical="center" wrapText="1"/>
    </xf>
    <xf numFmtId="165" fontId="27" fillId="8" borderId="21" xfId="0" applyNumberFormat="1" applyFont="1" applyFill="1" applyBorder="1" applyAlignment="1" applyProtection="1">
      <alignment horizontal="center" vertical="center"/>
    </xf>
    <xf numFmtId="165" fontId="27" fillId="8" borderId="22" xfId="0" applyNumberFormat="1" applyFont="1" applyFill="1" applyBorder="1" applyAlignment="1" applyProtection="1">
      <alignment horizontal="center" vertical="center"/>
    </xf>
    <xf numFmtId="165" fontId="40" fillId="14" borderId="1" xfId="0" applyNumberFormat="1" applyFont="1" applyFill="1" applyBorder="1" applyAlignment="1" applyProtection="1">
      <alignment horizontal="center"/>
      <protection locked="0"/>
    </xf>
    <xf numFmtId="49" fontId="26" fillId="5" borderId="1" xfId="0" applyNumberFormat="1" applyFont="1" applyFill="1" applyBorder="1" applyAlignment="1">
      <alignment horizontal="center"/>
    </xf>
    <xf numFmtId="0" fontId="24" fillId="15" borderId="20" xfId="0" applyFont="1" applyFill="1" applyBorder="1" applyAlignment="1">
      <alignment horizontal="center" vertical="center" wrapText="1"/>
    </xf>
    <xf numFmtId="0" fontId="24" fillId="15" borderId="21" xfId="0" applyFont="1" applyFill="1" applyBorder="1" applyAlignment="1">
      <alignment horizontal="center" vertical="center" wrapText="1"/>
    </xf>
    <xf numFmtId="0" fontId="24" fillId="15" borderId="22" xfId="0" applyFont="1" applyFill="1" applyBorder="1" applyAlignment="1">
      <alignment horizontal="center" vertical="center" wrapText="1"/>
    </xf>
    <xf numFmtId="0" fontId="33" fillId="9" borderId="0" xfId="0" applyFont="1" applyFill="1" applyBorder="1" applyAlignment="1">
      <alignment horizontal="left" vertical="center" wrapText="1"/>
    </xf>
    <xf numFmtId="43" fontId="27" fillId="5" borderId="29" xfId="0" applyNumberFormat="1" applyFont="1" applyFill="1" applyBorder="1" applyAlignment="1">
      <alignment horizontal="left"/>
    </xf>
    <xf numFmtId="0" fontId="20" fillId="5" borderId="31" xfId="0" applyFont="1" applyFill="1" applyBorder="1" applyAlignment="1">
      <alignment horizontal="left"/>
    </xf>
    <xf numFmtId="43" fontId="27" fillId="5" borderId="29" xfId="0" applyNumberFormat="1" applyFont="1" applyFill="1" applyBorder="1" applyAlignment="1">
      <alignment horizontal="left" wrapText="1"/>
    </xf>
    <xf numFmtId="43" fontId="27" fillId="5" borderId="30" xfId="0" applyNumberFormat="1" applyFont="1" applyFill="1" applyBorder="1" applyAlignment="1">
      <alignment horizontal="left" wrapText="1"/>
    </xf>
    <xf numFmtId="0" fontId="17" fillId="0" borderId="0" xfId="0" applyFont="1" applyFill="1" applyBorder="1" applyAlignment="1">
      <alignment horizontal="center" vertical="center"/>
    </xf>
    <xf numFmtId="49" fontId="26" fillId="10" borderId="0" xfId="0" applyNumberFormat="1" applyFont="1" applyFill="1" applyBorder="1" applyAlignment="1" applyProtection="1">
      <alignment horizontal="left"/>
      <protection locked="0"/>
    </xf>
    <xf numFmtId="49" fontId="26" fillId="10" borderId="26" xfId="0" applyNumberFormat="1" applyFont="1" applyFill="1" applyBorder="1" applyAlignment="1" applyProtection="1">
      <alignment horizontal="left"/>
      <protection locked="0"/>
    </xf>
    <xf numFmtId="0" fontId="27" fillId="9" borderId="29" xfId="0" applyFont="1" applyFill="1" applyBorder="1" applyAlignment="1">
      <alignment horizontal="left" vertical="center" wrapText="1"/>
    </xf>
    <xf numFmtId="0" fontId="33" fillId="9" borderId="30" xfId="0" applyFont="1" applyFill="1" applyBorder="1" applyAlignment="1">
      <alignment horizontal="left" vertical="center" wrapText="1"/>
    </xf>
    <xf numFmtId="0" fontId="33" fillId="9" borderId="31" xfId="0" applyFont="1" applyFill="1" applyBorder="1" applyAlignment="1">
      <alignment horizontal="left" vertical="center" wrapText="1"/>
    </xf>
    <xf numFmtId="0" fontId="33" fillId="9" borderId="20" xfId="0" applyFont="1" applyFill="1" applyBorder="1" applyAlignment="1">
      <alignment horizontal="left" vertical="center" wrapText="1"/>
    </xf>
    <xf numFmtId="0" fontId="33" fillId="9" borderId="21" xfId="0" applyFont="1" applyFill="1" applyBorder="1" applyAlignment="1">
      <alignment horizontal="left" vertical="center" wrapText="1"/>
    </xf>
    <xf numFmtId="0" fontId="33" fillId="9" borderId="22" xfId="0" applyFont="1" applyFill="1" applyBorder="1" applyAlignment="1">
      <alignment horizontal="left" vertical="center" wrapText="1"/>
    </xf>
    <xf numFmtId="0" fontId="27" fillId="5" borderId="35" xfId="0" applyFont="1" applyFill="1" applyBorder="1" applyAlignment="1">
      <alignment horizontal="right"/>
    </xf>
    <xf numFmtId="43" fontId="27" fillId="5" borderId="29" xfId="0" applyNumberFormat="1" applyFont="1" applyFill="1" applyBorder="1" applyAlignment="1">
      <alignment horizontal="left" vertical="center" wrapText="1"/>
    </xf>
    <xf numFmtId="43" fontId="27" fillId="5" borderId="30" xfId="0" applyNumberFormat="1" applyFont="1" applyFill="1" applyBorder="1" applyAlignment="1">
      <alignment horizontal="left" vertical="center" wrapText="1"/>
    </xf>
    <xf numFmtId="43" fontId="27" fillId="5" borderId="31" xfId="0" applyNumberFormat="1" applyFont="1" applyFill="1" applyBorder="1" applyAlignment="1">
      <alignment horizontal="left" vertical="center" wrapText="1"/>
    </xf>
    <xf numFmtId="43" fontId="27" fillId="5" borderId="29" xfId="0" applyNumberFormat="1" applyFont="1" applyFill="1" applyBorder="1" applyAlignment="1">
      <alignment horizontal="center" wrapText="1"/>
    </xf>
    <xf numFmtId="43" fontId="27" fillId="5" borderId="30" xfId="0" applyNumberFormat="1" applyFont="1" applyFill="1" applyBorder="1" applyAlignment="1">
      <alignment horizontal="center" wrapText="1"/>
    </xf>
    <xf numFmtId="43" fontId="27" fillId="5" borderId="31" xfId="0" applyNumberFormat="1" applyFont="1" applyFill="1" applyBorder="1" applyAlignment="1">
      <alignment horizontal="center" wrapText="1"/>
    </xf>
    <xf numFmtId="165" fontId="27" fillId="5" borderId="47" xfId="0" applyNumberFormat="1" applyFont="1" applyFill="1" applyBorder="1" applyAlignment="1">
      <alignment horizontal="center"/>
    </xf>
    <xf numFmtId="165" fontId="27" fillId="5" borderId="35" xfId="0" applyNumberFormat="1" applyFont="1" applyFill="1" applyBorder="1" applyAlignment="1">
      <alignment horizontal="center"/>
    </xf>
    <xf numFmtId="165" fontId="27" fillId="5" borderId="48" xfId="0" applyNumberFormat="1" applyFont="1" applyFill="1" applyBorder="1" applyAlignment="1">
      <alignment horizontal="center"/>
    </xf>
    <xf numFmtId="49" fontId="38" fillId="10" borderId="1" xfId="0" quotePrefix="1" applyNumberFormat="1" applyFont="1" applyFill="1" applyBorder="1" applyAlignment="1" applyProtection="1">
      <alignment horizontal="left"/>
      <protection locked="0"/>
    </xf>
    <xf numFmtId="0" fontId="57" fillId="0" borderId="29" xfId="0" applyFont="1" applyBorder="1" applyAlignment="1">
      <alignment horizontal="center" vertical="center" textRotation="255"/>
    </xf>
    <xf numFmtId="0" fontId="57" fillId="0" borderId="25" xfId="0" applyFont="1" applyBorder="1" applyAlignment="1">
      <alignment horizontal="center" vertical="center" textRotation="255"/>
    </xf>
    <xf numFmtId="0" fontId="57" fillId="0" borderId="20" xfId="0" applyFont="1" applyBorder="1" applyAlignment="1">
      <alignment horizontal="center" vertical="center" textRotation="255"/>
    </xf>
    <xf numFmtId="0" fontId="38" fillId="5" borderId="16" xfId="0" applyFont="1" applyFill="1" applyBorder="1" applyAlignment="1" applyProtection="1">
      <alignment horizontal="center"/>
      <protection locked="0"/>
    </xf>
    <xf numFmtId="0" fontId="38" fillId="5" borderId="15" xfId="0" applyFont="1" applyFill="1" applyBorder="1" applyAlignment="1" applyProtection="1">
      <alignment horizontal="center"/>
      <protection locked="0"/>
    </xf>
    <xf numFmtId="0" fontId="38" fillId="5" borderId="17" xfId="0" applyFont="1" applyFill="1" applyBorder="1" applyAlignment="1" applyProtection="1">
      <alignment horizontal="center"/>
      <protection locked="0"/>
    </xf>
    <xf numFmtId="0" fontId="54" fillId="0" borderId="36" xfId="0" applyFont="1" applyBorder="1" applyAlignment="1">
      <alignment horizontal="center" vertical="center" textRotation="255"/>
    </xf>
    <xf numFmtId="0" fontId="54" fillId="0" borderId="37" xfId="0" applyFont="1" applyBorder="1" applyAlignment="1">
      <alignment horizontal="center" vertical="center" textRotation="255"/>
    </xf>
    <xf numFmtId="0" fontId="38" fillId="14" borderId="1" xfId="0" applyFont="1" applyFill="1" applyBorder="1" applyAlignment="1" applyProtection="1">
      <alignment horizontal="center"/>
      <protection locked="0"/>
    </xf>
    <xf numFmtId="49" fontId="26" fillId="7" borderId="21" xfId="0" applyNumberFormat="1" applyFont="1" applyFill="1" applyBorder="1" applyAlignment="1" applyProtection="1">
      <alignment horizontal="left" wrapText="1"/>
      <protection locked="0"/>
    </xf>
    <xf numFmtId="167" fontId="27" fillId="13" borderId="35" xfId="0" applyNumberFormat="1" applyFont="1" applyFill="1" applyBorder="1" applyAlignment="1" applyProtection="1">
      <alignment horizontal="right" vertical="center" wrapText="1"/>
      <protection locked="0"/>
    </xf>
    <xf numFmtId="167" fontId="27" fillId="13" borderId="0" xfId="0" applyNumberFormat="1" applyFont="1" applyFill="1" applyBorder="1" applyAlignment="1" applyProtection="1">
      <alignment horizontal="right" vertical="center" wrapText="1"/>
      <protection locked="0"/>
    </xf>
    <xf numFmtId="49" fontId="26" fillId="5" borderId="30" xfId="0" applyNumberFormat="1" applyFont="1" applyFill="1" applyBorder="1" applyAlignment="1">
      <alignment horizontal="left" vertical="center"/>
    </xf>
    <xf numFmtId="49" fontId="26" fillId="5" borderId="31" xfId="0" applyNumberFormat="1" applyFont="1" applyFill="1" applyBorder="1" applyAlignment="1">
      <alignment horizontal="left" vertical="center"/>
    </xf>
    <xf numFmtId="0" fontId="26" fillId="7" borderId="0" xfId="0" applyFont="1" applyFill="1" applyBorder="1" applyAlignment="1">
      <alignment horizontal="left" wrapText="1"/>
    </xf>
    <xf numFmtId="0" fontId="26" fillId="7" borderId="26" xfId="0" applyFont="1" applyFill="1" applyBorder="1" applyAlignment="1">
      <alignment horizontal="left" wrapText="1"/>
    </xf>
    <xf numFmtId="0" fontId="26" fillId="7" borderId="21" xfId="0" applyFont="1" applyFill="1" applyBorder="1" applyAlignment="1">
      <alignment horizontal="left" wrapText="1"/>
    </xf>
    <xf numFmtId="0" fontId="26" fillId="7" borderId="22" xfId="0" applyFont="1" applyFill="1" applyBorder="1" applyAlignment="1">
      <alignment horizontal="left" wrapText="1"/>
    </xf>
    <xf numFmtId="167" fontId="27" fillId="7" borderId="0" xfId="0" applyNumberFormat="1" applyFont="1" applyFill="1" applyBorder="1" applyAlignment="1" applyProtection="1">
      <alignment horizontal="center" vertical="center" wrapText="1"/>
      <protection locked="0"/>
    </xf>
    <xf numFmtId="167" fontId="27" fillId="7" borderId="21" xfId="0" applyNumberFormat="1" applyFont="1" applyFill="1" applyBorder="1" applyAlignment="1" applyProtection="1">
      <alignment horizontal="center" vertical="center" wrapText="1"/>
      <protection locked="0"/>
    </xf>
    <xf numFmtId="168" fontId="27" fillId="7" borderId="0" xfId="0" applyNumberFormat="1" applyFont="1" applyFill="1" applyBorder="1" applyAlignment="1" applyProtection="1">
      <alignment horizontal="center" vertical="center" wrapText="1"/>
      <protection locked="0"/>
    </xf>
    <xf numFmtId="168" fontId="27" fillId="7" borderId="21" xfId="0" applyNumberFormat="1" applyFont="1" applyFill="1" applyBorder="1" applyAlignment="1" applyProtection="1">
      <alignment horizontal="center" vertical="center" wrapText="1"/>
      <protection locked="0"/>
    </xf>
    <xf numFmtId="0" fontId="26" fillId="10" borderId="0" xfId="0" applyFont="1" applyFill="1" applyBorder="1" applyAlignment="1">
      <alignment horizontal="left" wrapText="1"/>
    </xf>
    <xf numFmtId="0" fontId="26" fillId="10" borderId="21" xfId="0" applyFont="1" applyFill="1" applyBorder="1" applyAlignment="1">
      <alignment horizontal="left" wrapText="1"/>
    </xf>
    <xf numFmtId="49" fontId="26" fillId="7" borderId="22" xfId="0" applyNumberFormat="1" applyFont="1" applyFill="1" applyBorder="1" applyAlignment="1" applyProtection="1">
      <alignment horizontal="left" wrapText="1"/>
      <protection locked="0"/>
    </xf>
    <xf numFmtId="167" fontId="24" fillId="9" borderId="30" xfId="0" applyNumberFormat="1" applyFont="1" applyFill="1" applyBorder="1" applyAlignment="1" applyProtection="1">
      <alignment horizontal="left" vertical="top" wrapText="1"/>
      <protection locked="0"/>
    </xf>
    <xf numFmtId="167" fontId="24" fillId="9" borderId="31" xfId="0" applyNumberFormat="1" applyFont="1" applyFill="1" applyBorder="1" applyAlignment="1" applyProtection="1">
      <alignment horizontal="left" vertical="top" wrapText="1"/>
      <protection locked="0"/>
    </xf>
    <xf numFmtId="0" fontId="53" fillId="0" borderId="20" xfId="0" applyFont="1" applyBorder="1" applyAlignment="1">
      <alignment horizontal="center"/>
    </xf>
    <xf numFmtId="0" fontId="53" fillId="0" borderId="21" xfId="0" applyFont="1" applyBorder="1" applyAlignment="1">
      <alignment horizontal="center"/>
    </xf>
    <xf numFmtId="0" fontId="53" fillId="0" borderId="22" xfId="0" applyFont="1" applyBorder="1" applyAlignment="1">
      <alignment horizontal="center"/>
    </xf>
    <xf numFmtId="0" fontId="52" fillId="0" borderId="20" xfId="0" applyFont="1" applyBorder="1" applyAlignment="1">
      <alignment horizontal="center"/>
    </xf>
    <xf numFmtId="0" fontId="52" fillId="0" borderId="21" xfId="0" applyFont="1" applyBorder="1" applyAlignment="1">
      <alignment horizontal="center"/>
    </xf>
    <xf numFmtId="0" fontId="52" fillId="0" borderId="22" xfId="0" applyFont="1" applyBorder="1" applyAlignment="1">
      <alignment horizontal="center"/>
    </xf>
    <xf numFmtId="49" fontId="26" fillId="5" borderId="0" xfId="0" applyNumberFormat="1" applyFont="1" applyFill="1" applyBorder="1" applyAlignment="1">
      <alignment horizontal="center"/>
    </xf>
    <xf numFmtId="0" fontId="38" fillId="7" borderId="0" xfId="0" applyFont="1" applyFill="1" applyAlignment="1">
      <alignment horizontal="center"/>
    </xf>
    <xf numFmtId="0" fontId="72" fillId="0" borderId="0" xfId="0" applyFont="1" applyAlignment="1">
      <alignment horizontal="center"/>
    </xf>
    <xf numFmtId="0" fontId="21" fillId="0" borderId="0" xfId="0" applyFont="1" applyAlignment="1">
      <alignment horizontal="center"/>
    </xf>
    <xf numFmtId="49" fontId="26" fillId="5" borderId="0" xfId="0" applyNumberFormat="1" applyFont="1" applyFill="1" applyBorder="1" applyAlignment="1">
      <alignment horizontal="left"/>
    </xf>
    <xf numFmtId="49" fontId="26" fillId="7" borderId="0" xfId="0" applyNumberFormat="1" applyFont="1" applyFill="1" applyBorder="1" applyAlignment="1" applyProtection="1">
      <alignment horizontal="left" vertical="center"/>
      <protection locked="0"/>
    </xf>
    <xf numFmtId="166" fontId="26" fillId="7" borderId="0" xfId="0" applyNumberFormat="1"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49" fontId="26" fillId="5" borderId="30" xfId="0" applyNumberFormat="1" applyFont="1" applyFill="1" applyBorder="1" applyAlignment="1">
      <alignment horizontal="left" vertical="top"/>
    </xf>
    <xf numFmtId="49" fontId="26" fillId="5" borderId="31" xfId="0" applyNumberFormat="1" applyFont="1" applyFill="1" applyBorder="1" applyAlignment="1">
      <alignment horizontal="left" vertical="top"/>
    </xf>
    <xf numFmtId="49" fontId="26" fillId="5" borderId="30" xfId="0" applyNumberFormat="1" applyFont="1" applyFill="1" applyBorder="1" applyAlignment="1">
      <alignment horizontal="left"/>
    </xf>
    <xf numFmtId="0" fontId="30" fillId="9" borderId="0" xfId="0" applyFont="1" applyFill="1" applyAlignment="1">
      <alignment horizontal="left" wrapText="1"/>
    </xf>
    <xf numFmtId="49" fontId="26" fillId="0" borderId="3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0" fontId="26" fillId="10" borderId="0" xfId="0" applyFont="1" applyFill="1" applyBorder="1" applyAlignment="1">
      <alignment horizontal="center" vertical="center" wrapText="1"/>
    </xf>
    <xf numFmtId="49" fontId="26" fillId="5" borderId="0" xfId="0" applyNumberFormat="1" applyFont="1" applyFill="1" applyBorder="1" applyAlignment="1">
      <alignment horizontal="center" vertical="center" wrapText="1"/>
    </xf>
    <xf numFmtId="49" fontId="26" fillId="5" borderId="26" xfId="0" applyNumberFormat="1" applyFont="1" applyFill="1" applyBorder="1" applyAlignment="1">
      <alignment horizontal="left"/>
    </xf>
    <xf numFmtId="0" fontId="28" fillId="0" borderId="0" xfId="0" applyFont="1" applyFill="1" applyBorder="1" applyAlignment="1">
      <alignment horizontal="left" wrapText="1"/>
    </xf>
    <xf numFmtId="165" fontId="40" fillId="5" borderId="16" xfId="0" applyNumberFormat="1" applyFont="1" applyFill="1" applyBorder="1" applyAlignment="1" applyProtection="1">
      <alignment horizontal="center"/>
      <protection locked="0"/>
    </xf>
    <xf numFmtId="165" fontId="40" fillId="5" borderId="17" xfId="0" applyNumberFormat="1" applyFont="1" applyFill="1" applyBorder="1" applyAlignment="1" applyProtection="1">
      <alignment horizontal="center"/>
      <protection locked="0"/>
    </xf>
    <xf numFmtId="165" fontId="40" fillId="5" borderId="15" xfId="0" applyNumberFormat="1" applyFont="1" applyFill="1" applyBorder="1" applyAlignment="1" applyProtection="1">
      <alignment horizontal="center"/>
      <protection locked="0"/>
    </xf>
    <xf numFmtId="49" fontId="24" fillId="5" borderId="25" xfId="0" applyNumberFormat="1" applyFont="1" applyFill="1" applyBorder="1" applyAlignment="1">
      <alignment horizontal="left" vertical="center" wrapText="1"/>
    </xf>
    <xf numFmtId="49" fontId="24" fillId="5" borderId="0" xfId="0" applyNumberFormat="1" applyFont="1" applyFill="1" applyBorder="1" applyAlignment="1">
      <alignment horizontal="left" vertical="center" wrapText="1"/>
    </xf>
    <xf numFmtId="49" fontId="24" fillId="5" borderId="0" xfId="0" applyNumberFormat="1" applyFont="1" applyFill="1" applyBorder="1" applyAlignment="1">
      <alignment horizontal="left" vertical="center"/>
    </xf>
    <xf numFmtId="0" fontId="24" fillId="15" borderId="21" xfId="0" applyFont="1" applyFill="1" applyBorder="1" applyAlignment="1">
      <alignment horizontal="right" vertical="top"/>
    </xf>
    <xf numFmtId="0" fontId="24" fillId="15" borderId="22" xfId="0" applyFont="1" applyFill="1" applyBorder="1" applyAlignment="1">
      <alignment horizontal="right" vertical="top"/>
    </xf>
    <xf numFmtId="0" fontId="24" fillId="15" borderId="27" xfId="0" applyFont="1" applyFill="1" applyBorder="1" applyAlignment="1">
      <alignment horizontal="right"/>
    </xf>
    <xf numFmtId="0" fontId="24" fillId="15" borderId="28" xfId="0" applyFont="1" applyFill="1" applyBorder="1" applyAlignment="1">
      <alignment horizontal="right"/>
    </xf>
    <xf numFmtId="0" fontId="24" fillId="15" borderId="49" xfId="0" applyFont="1" applyFill="1" applyBorder="1" applyAlignment="1">
      <alignment horizontal="right"/>
    </xf>
    <xf numFmtId="0" fontId="24" fillId="5" borderId="27" xfId="0" applyFont="1" applyFill="1" applyBorder="1" applyAlignment="1">
      <alignment horizontal="right" wrapText="1"/>
    </xf>
    <xf numFmtId="0" fontId="24" fillId="5" borderId="28" xfId="0" applyFont="1" applyFill="1" applyBorder="1" applyAlignment="1">
      <alignment horizontal="right" wrapText="1"/>
    </xf>
    <xf numFmtId="0" fontId="24" fillId="5" borderId="49" xfId="0" applyFont="1" applyFill="1" applyBorder="1" applyAlignment="1">
      <alignment horizontal="right" wrapText="1"/>
    </xf>
    <xf numFmtId="0" fontId="24" fillId="15" borderId="29" xfId="0" applyFont="1" applyFill="1" applyBorder="1" applyAlignment="1">
      <alignment vertical="center"/>
    </xf>
    <xf numFmtId="0" fontId="24" fillId="15" borderId="30" xfId="0" applyFont="1" applyFill="1" applyBorder="1" applyAlignment="1">
      <alignment vertical="center"/>
    </xf>
    <xf numFmtId="0" fontId="24" fillId="15" borderId="31" xfId="0" applyFont="1" applyFill="1" applyBorder="1" applyAlignment="1">
      <alignment vertical="center"/>
    </xf>
    <xf numFmtId="0" fontId="26" fillId="10" borderId="25" xfId="0" applyFont="1" applyFill="1" applyBorder="1" applyAlignment="1" applyProtection="1">
      <alignment horizontal="left" vertical="top" wrapText="1"/>
      <protection locked="0"/>
    </xf>
    <xf numFmtId="0" fontId="26" fillId="10" borderId="0" xfId="0" applyFont="1" applyFill="1" applyBorder="1" applyAlignment="1" applyProtection="1">
      <alignment horizontal="left" vertical="top" wrapText="1"/>
      <protection locked="0"/>
    </xf>
    <xf numFmtId="0" fontId="26" fillId="10" borderId="26" xfId="0" applyFont="1" applyFill="1" applyBorder="1" applyAlignment="1" applyProtection="1">
      <alignment horizontal="left" vertical="top" wrapText="1"/>
      <protection locked="0"/>
    </xf>
    <xf numFmtId="0" fontId="22" fillId="16" borderId="18" xfId="0" applyFont="1" applyFill="1" applyBorder="1" applyAlignment="1">
      <alignment horizontal="center"/>
    </xf>
    <xf numFmtId="0" fontId="22" fillId="16" borderId="34" xfId="0" applyFont="1" applyFill="1" applyBorder="1" applyAlignment="1">
      <alignment horizontal="center"/>
    </xf>
    <xf numFmtId="0" fontId="22" fillId="16" borderId="19" xfId="0" applyFont="1" applyFill="1" applyBorder="1" applyAlignment="1">
      <alignment horizontal="center"/>
    </xf>
    <xf numFmtId="0" fontId="23" fillId="16" borderId="16" xfId="0" applyFont="1" applyFill="1" applyBorder="1" applyAlignment="1">
      <alignment horizontal="left" vertical="center"/>
    </xf>
    <xf numFmtId="0" fontId="23" fillId="16" borderId="17" xfId="0" applyFont="1" applyFill="1" applyBorder="1" applyAlignment="1">
      <alignment horizontal="left" vertical="center"/>
    </xf>
    <xf numFmtId="0" fontId="23" fillId="16" borderId="41" xfId="0" applyFont="1" applyFill="1" applyBorder="1" applyAlignment="1">
      <alignment horizontal="left" vertical="center"/>
    </xf>
    <xf numFmtId="0" fontId="23" fillId="16" borderId="50" xfId="0" applyFont="1" applyFill="1" applyBorder="1" applyAlignment="1">
      <alignment horizontal="left" vertical="center"/>
    </xf>
    <xf numFmtId="0" fontId="23" fillId="16" borderId="40" xfId="0" applyFont="1" applyFill="1" applyBorder="1" applyAlignment="1">
      <alignment horizontal="left" vertical="center"/>
    </xf>
    <xf numFmtId="0" fontId="23" fillId="16" borderId="23" xfId="0" applyFont="1" applyFill="1" applyBorder="1" applyAlignment="1">
      <alignment horizontal="left" vertical="center"/>
    </xf>
    <xf numFmtId="49" fontId="26" fillId="5" borderId="1" xfId="0" applyNumberFormat="1" applyFont="1" applyFill="1" applyBorder="1" applyAlignment="1">
      <alignment horizontal="center" wrapText="1"/>
    </xf>
    <xf numFmtId="0" fontId="24" fillId="9" borderId="21" xfId="0" applyFont="1" applyFill="1" applyBorder="1" applyAlignment="1">
      <alignment horizontal="right" vertical="center" wrapText="1"/>
    </xf>
    <xf numFmtId="49" fontId="26" fillId="5" borderId="0" xfId="0" applyNumberFormat="1" applyFont="1" applyFill="1" applyBorder="1" applyAlignment="1">
      <alignment horizontal="center" wrapText="1"/>
    </xf>
    <xf numFmtId="49" fontId="26" fillId="5" borderId="26" xfId="0" applyNumberFormat="1" applyFont="1" applyFill="1" applyBorder="1" applyAlignment="1">
      <alignment horizontal="center" wrapText="1"/>
    </xf>
    <xf numFmtId="0" fontId="27" fillId="5" borderId="0"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6" fillId="5" borderId="12" xfId="2" applyFill="1" applyBorder="1" applyAlignment="1">
      <alignment vertical="top" wrapText="1"/>
    </xf>
  </cellXfs>
  <cellStyles count="3">
    <cellStyle name="Hyperlink" xfId="2" builtinId="8"/>
    <cellStyle name="Normal" xfId="0" builtinId="0"/>
    <cellStyle name="Percent" xfId="1" builtinId="5"/>
  </cellStyles>
  <dxfs count="79">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Roboto"/>
        <scheme val="none"/>
      </font>
      <numFmt numFmtId="170" formatCode="&quot;$&quot;#,##0"/>
      <fill>
        <patternFill patternType="solid">
          <fgColor indexed="64"/>
          <bgColor theme="8" tint="0.79998168889431442"/>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Roboto"/>
        <scheme val="none"/>
      </font>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Roboto"/>
        <scheme val="none"/>
      </font>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theme="9" tint="0.59999389629810485"/>
        </patternFill>
      </fill>
      <protection locked="0" hidden="0"/>
    </dxf>
    <dxf>
      <border>
        <bottom style="thin">
          <color indexed="64"/>
        </bottom>
      </border>
    </dxf>
    <dxf>
      <font>
        <b val="0"/>
        <i val="0"/>
        <strike val="0"/>
        <condense val="0"/>
        <extend val="0"/>
        <outline val="0"/>
        <shadow val="0"/>
        <u val="none"/>
        <vertAlign val="baseline"/>
        <sz val="12"/>
        <color theme="1"/>
        <name val="Roboto"/>
        <scheme val="none"/>
      </font>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rgb="FF000000"/>
          <bgColor them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rgb="FF000000"/>
          <bgColor them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9" formatCode="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9" formatCode="0.0"/>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rgb="FF1B1B1B"/>
        <name val="Roboto"/>
        <scheme val="none"/>
      </font>
      <numFmt numFmtId="19" formatCode="m/d/yyyy"/>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9" formatCode="m/d/yyyy"/>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12" formatCode="&quot;$&quot;#,##0.00_);[Red]\(&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rgb="FFFF0000"/>
        </patternFill>
      </fill>
    </dxf>
    <dxf>
      <font>
        <color rgb="FF9C0006"/>
      </font>
    </dxf>
    <dxf>
      <fill>
        <patternFill>
          <bgColor theme="9" tint="0.59996337778862885"/>
        </patternFill>
      </fill>
    </dxf>
  </dxfs>
  <tableStyles count="0" defaultTableStyle="TableStyleMedium2" defaultPivotStyle="PivotStyleLight16"/>
  <colors>
    <mruColors>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5" Type="http://schemas.microsoft.com/office/2017/10/relationships/person" Target="persons/person.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travel.dod.mil/Travel-Transportation-Rates/Per-Diem/Per-Diem-Rate-Lookup/" TargetMode="External"/><Relationship Id="rId1" Type="http://schemas.openxmlformats.org/officeDocument/2006/relationships/image" Target="../media/image1.jpeg"/><Relationship Id="rId6" Type="http://schemas.openxmlformats.org/officeDocument/2006/relationships/hyperlink" Target="https://www.gsa.gov/travel/plan-book/per-diem-rates" TargetMode="External"/><Relationship Id="rId5" Type="http://schemas.openxmlformats.org/officeDocument/2006/relationships/image" Target="../media/image3.png"/><Relationship Id="rId4" Type="http://schemas.openxmlformats.org/officeDocument/2006/relationships/hyperlink" Target="https://aoprals.state.gov/web920/per_diem.asp" TargetMode="Externa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5</xdr:col>
      <xdr:colOff>873126</xdr:colOff>
      <xdr:row>0</xdr:row>
      <xdr:rowOff>0</xdr:rowOff>
    </xdr:from>
    <xdr:to>
      <xdr:col>6</xdr:col>
      <xdr:colOff>981075</xdr:colOff>
      <xdr:row>2</xdr:row>
      <xdr:rowOff>201436</xdr:rowOff>
    </xdr:to>
    <xdr:pic>
      <xdr:nvPicPr>
        <xdr:cNvPr id="16" name="Picture 15" descr="C:\Users\wilk8146\AppData\Local\Packages\Microsoft.Windows.Photos_8wekyb3d8bbwe\TempState\ShareServiceTempFolder\Otter Student Union Service Mark-Tall-Bay Blue.jpeg">
          <a:extLst>
            <a:ext uri="{FF2B5EF4-FFF2-40B4-BE49-F238E27FC236}">
              <a16:creationId xmlns:a16="http://schemas.microsoft.com/office/drawing/2014/main" id="{064E8AD2-E95B-4FE2-BDD5-37BE529F24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1126" y="0"/>
          <a:ext cx="1314449" cy="1496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647167</xdr:colOff>
      <xdr:row>16</xdr:row>
      <xdr:rowOff>106290</xdr:rowOff>
    </xdr:from>
    <xdr:to>
      <xdr:col>13</xdr:col>
      <xdr:colOff>225118</xdr:colOff>
      <xdr:row>18</xdr:row>
      <xdr:rowOff>95250</xdr:rowOff>
    </xdr:to>
    <xdr:pic>
      <xdr:nvPicPr>
        <xdr:cNvPr id="11" name="Picture 10">
          <a:hlinkClick xmlns:r="http://schemas.openxmlformats.org/officeDocument/2006/relationships" r:id="rId2"/>
          <a:extLst>
            <a:ext uri="{FF2B5EF4-FFF2-40B4-BE49-F238E27FC236}">
              <a16:creationId xmlns:a16="http://schemas.microsoft.com/office/drawing/2014/main" id="{01AAF55D-44A8-4E81-B324-1F8655CED4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88584" y="5937707"/>
          <a:ext cx="3102201" cy="793293"/>
        </a:xfrm>
        <a:prstGeom prst="rect">
          <a:avLst/>
        </a:prstGeom>
      </xdr:spPr>
    </xdr:pic>
    <xdr:clientData/>
  </xdr:twoCellAnchor>
  <xdr:twoCellAnchor>
    <xdr:from>
      <xdr:col>14</xdr:col>
      <xdr:colOff>338912</xdr:colOff>
      <xdr:row>15</xdr:row>
      <xdr:rowOff>694950</xdr:rowOff>
    </xdr:from>
    <xdr:to>
      <xdr:col>23</xdr:col>
      <xdr:colOff>561466</xdr:colOff>
      <xdr:row>18</xdr:row>
      <xdr:rowOff>105833</xdr:rowOff>
    </xdr:to>
    <xdr:pic>
      <xdr:nvPicPr>
        <xdr:cNvPr id="12" name="Picture 11">
          <a:hlinkClick xmlns:r="http://schemas.openxmlformats.org/officeDocument/2006/relationships" r:id="rId4"/>
          <a:extLst>
            <a:ext uri="{FF2B5EF4-FFF2-40B4-BE49-F238E27FC236}">
              <a16:creationId xmlns:a16="http://schemas.microsoft.com/office/drawing/2014/main" id="{ECCB4D99-968C-4FF8-8934-C4BE73C99D67}"/>
            </a:ext>
          </a:extLst>
        </xdr:cNvPr>
        <xdr:cNvPicPr>
          <a:picLocks noChangeAspect="1"/>
        </xdr:cNvPicPr>
      </xdr:nvPicPr>
      <xdr:blipFill>
        <a:blip xmlns:r="http://schemas.openxmlformats.org/officeDocument/2006/relationships" r:embed="rId5"/>
        <a:stretch>
          <a:fillRect/>
        </a:stretch>
      </xdr:blipFill>
      <xdr:spPr>
        <a:xfrm>
          <a:off x="14351245" y="5743200"/>
          <a:ext cx="3916138" cy="998383"/>
        </a:xfrm>
        <a:prstGeom prst="rect">
          <a:avLst/>
        </a:prstGeom>
      </xdr:spPr>
    </xdr:pic>
    <xdr:clientData/>
  </xdr:twoCellAnchor>
  <xdr:twoCellAnchor>
    <xdr:from>
      <xdr:col>7</xdr:col>
      <xdr:colOff>698500</xdr:colOff>
      <xdr:row>15</xdr:row>
      <xdr:rowOff>730071</xdr:rowOff>
    </xdr:from>
    <xdr:to>
      <xdr:col>8</xdr:col>
      <xdr:colOff>592667</xdr:colOff>
      <xdr:row>18</xdr:row>
      <xdr:rowOff>116417</xdr:rowOff>
    </xdr:to>
    <xdr:pic>
      <xdr:nvPicPr>
        <xdr:cNvPr id="13" name="Picture 12">
          <a:hlinkClick xmlns:r="http://schemas.openxmlformats.org/officeDocument/2006/relationships" r:id="rId6"/>
          <a:extLst>
            <a:ext uri="{FF2B5EF4-FFF2-40B4-BE49-F238E27FC236}">
              <a16:creationId xmlns:a16="http://schemas.microsoft.com/office/drawing/2014/main" id="{DFE89C15-5FFA-4BB6-8FAC-637D9C8B456B}"/>
            </a:ext>
          </a:extLst>
        </xdr:cNvPr>
        <xdr:cNvPicPr>
          <a:picLocks noChangeAspect="1"/>
        </xdr:cNvPicPr>
      </xdr:nvPicPr>
      <xdr:blipFill>
        <a:blip xmlns:r="http://schemas.openxmlformats.org/officeDocument/2006/relationships" r:embed="rId7"/>
        <a:stretch>
          <a:fillRect/>
        </a:stretch>
      </xdr:blipFill>
      <xdr:spPr>
        <a:xfrm>
          <a:off x="8128000" y="5778321"/>
          <a:ext cx="952500" cy="973846"/>
        </a:xfrm>
        <a:prstGeom prst="rect">
          <a:avLst/>
        </a:prstGeom>
      </xdr:spPr>
    </xdr:pic>
    <xdr:clientData/>
  </xdr:twoCellAnchor>
  <xdr:twoCellAnchor editAs="absolute">
    <xdr:from>
      <xdr:col>0</xdr:col>
      <xdr:colOff>273050</xdr:colOff>
      <xdr:row>0</xdr:row>
      <xdr:rowOff>95250</xdr:rowOff>
    </xdr:from>
    <xdr:to>
      <xdr:col>5</xdr:col>
      <xdr:colOff>463693</xdr:colOff>
      <xdr:row>2</xdr:row>
      <xdr:rowOff>19050</xdr:rowOff>
    </xdr:to>
    <xdr:grpSp>
      <xdr:nvGrpSpPr>
        <xdr:cNvPr id="6" name="Group 5">
          <a:extLst>
            <a:ext uri="{FF2B5EF4-FFF2-40B4-BE49-F238E27FC236}">
              <a16:creationId xmlns:a16="http://schemas.microsoft.com/office/drawing/2014/main" id="{CFE5F8FC-235A-42E2-8321-05E2DD477439}"/>
            </a:ext>
          </a:extLst>
        </xdr:cNvPr>
        <xdr:cNvGrpSpPr/>
      </xdr:nvGrpSpPr>
      <xdr:grpSpPr>
        <a:xfrm>
          <a:off x="274320" y="99060"/>
          <a:ext cx="5943743" cy="1219200"/>
          <a:chOff x="2095500" y="0"/>
          <a:chExt cx="3533775" cy="714375"/>
        </a:xfrm>
      </xdr:grpSpPr>
      <xdr:pic>
        <xdr:nvPicPr>
          <xdr:cNvPr id="7" name="Picture 6" descr="UCorp icon">
            <a:extLst>
              <a:ext uri="{FF2B5EF4-FFF2-40B4-BE49-F238E27FC236}">
                <a16:creationId xmlns:a16="http://schemas.microsoft.com/office/drawing/2014/main" id="{A01121B9-1F61-467F-A547-DCE84E0FF92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1255" t="-5" r="18579" b="-5"/>
          <a:stretch>
            <a:fillRect/>
          </a:stretch>
        </xdr:blipFill>
        <xdr:spPr bwMode="auto">
          <a:xfrm>
            <a:off x="2095500" y="0"/>
            <a:ext cx="990600" cy="7048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Capture">
            <a:extLst>
              <a:ext uri="{FF2B5EF4-FFF2-40B4-BE49-F238E27FC236}">
                <a16:creationId xmlns:a16="http://schemas.microsoft.com/office/drawing/2014/main" id="{E0FE710B-0FBE-471F-9405-327598D2D4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l="1729" r="2390"/>
          <a:stretch>
            <a:fillRect/>
          </a:stretch>
        </xdr:blipFill>
        <xdr:spPr bwMode="auto">
          <a:xfrm>
            <a:off x="3486150" y="218304"/>
            <a:ext cx="2143125" cy="4960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9B2CE1B-8A5D-4B80-A17A-0CE6459F4C2C}" name="TblTrvlDetails" displayName="TblTrvlDetails" ref="B24:X53" totalsRowShown="0" headerRowDxfId="72" dataDxfId="70" headerRowBorderDxfId="71" tableBorderDxfId="69" totalsRowBorderDxfId="68">
  <tableColumns count="23">
    <tableColumn id="13" xr3:uid="{3B3EA388-1A75-4769-91FB-4921685EBEA9}" name="Location" dataDxfId="67" totalsRowDxfId="66"/>
    <tableColumn id="12" xr3:uid="{881DD415-4748-456A-A264-D0A00CD70520}" name="Rate Type" dataDxfId="65" totalsRowDxfId="64"/>
    <tableColumn id="22" xr3:uid="{12376CB9-CAAA-4D07-9DA2-14841B6C4D3B}" name="Notes (optional)" dataDxfId="63" totalsRowDxfId="62"/>
    <tableColumn id="18" xr3:uid="{E2F2EFDA-C3FA-4C54-9DD9-612FF86BF13C}" name="D/I" dataDxfId="61" totalsRowDxfId="60">
      <calculatedColumnFormula>_xlfn.IFNA(IF(VLOOKUP(TblTrvlDetails[[#This Row],[Location]],TblDom[],2,FALSE)&lt;&gt;"Other","D",IF(VLOOKUP(TblTrvlDetails[[#This Row],[Location]],TblDom[],2,FALSE)="Other","I","")),"")</calculatedColumnFormula>
    </tableColumn>
    <tableColumn id="1" xr3:uid="{CF345820-F790-4714-8185-A15C19F0681C}" name="M&amp;IE Rates/Day_x000a_based on Rate Type" dataDxfId="59" totalsRowDxfId="58">
      <calculatedColumnFormula>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A28669CF-0730-4661-A863-7404A7877CDB}" name="Travel Date" dataDxfId="57" totalsRowDxfId="56"/>
    <tableColumn id="3" xr3:uid="{23EFBFCD-B993-49C1-B507-BFAA0BE19798}" name="Personal Day?_x000a_Yes = 1" dataDxfId="55" totalsRowDxfId="54">
      <calculatedColumnFormula>0</calculatedColumnFormula>
    </tableColumn>
    <tableColumn id="5" xr3:uid="{41EA9B91-2151-4CDE-9844-A67BDF479502}" name="# Provided Breakfasts" dataDxfId="53" totalsRowDxfId="52">
      <calculatedColumnFormula>0</calculatedColumnFormula>
    </tableColumn>
    <tableColumn id="7" xr3:uid="{06511CCF-1020-40AA-8289-6EB13288BB3F}" name="# Provided Lunches" dataDxfId="51" totalsRowDxfId="50">
      <calculatedColumnFormula>0</calculatedColumnFormula>
    </tableColumn>
    <tableColumn id="9" xr3:uid="{5CED290F-CAE7-4B58-93E4-1FF0C8C53850}" name="# Provided Dinners" dataDxfId="49" totalsRowDxfId="48">
      <calculatedColumnFormula>0</calculatedColumnFormula>
    </tableColumn>
    <tableColumn id="21" xr3:uid="{91024132-E934-4148-A71F-AAE82F5B4C6E}" name="M&amp;IE Total" dataDxfId="47" totalsRowDxfId="46">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625F64AA-C9D3-45B9-B045-69EAA34FFF0E}" name="Airfare*" dataDxfId="45" totalsRowDxfId="44"/>
    <tableColumn id="16" xr3:uid="{9F29D650-75EA-4EA0-9D53-7AE0E84738A6}" name="Lodging*" dataDxfId="43" totalsRowDxfId="42"/>
    <tableColumn id="11" xr3:uid="{60F67353-88F3-4A1F-8D7B-2C4D5F13F8A4}" name="Miles*" dataDxfId="41" totalsRowDxfId="40">
      <calculatedColumnFormula>_xlfn.IFS(H25=1,"personal",H25=0,0)</calculatedColumnFormula>
    </tableColumn>
    <tableColumn id="14" xr3:uid="{2AEBD520-7666-499D-84CF-1BC1B5A25B04}" name="Ground Transport*" dataDxfId="39" totalsRowDxfId="38"/>
    <tableColumn id="23" xr3:uid="{56C918B0-9884-4263-914A-774E19AB5B85}" name="Car Rental*" dataDxfId="37" totalsRowDxfId="36"/>
    <tableColumn id="20" xr3:uid="{014BA206-3353-4730-BF4F-C311479DE277}" name="Business Expense*" dataDxfId="35" totalsRowDxfId="34"/>
    <tableColumn id="19" xr3:uid="{80CD08BD-0EBD-4DAE-80C2-D4786AAED994}" name="Full Amt" dataDxfId="33" totalsRowDxfId="32">
      <calculatedColumnFormula>IF(ISBLANK(TblTrvlDetails[[#This Row],[Location]]),0,IF(TblTrvlDetails[[#This Row],[D/I]]="I",VLOOKUP(TblTrvlDetails[[#This Row],[Location]],TblDom[],3,FALSE),VLOOKUP(TblTrvlDetails[[#This Row],[Location]],TblDom[],2,FALSE)))</calculatedColumnFormula>
    </tableColumn>
    <tableColumn id="4" xr3:uid="{600E8DF3-F213-413F-BE4F-B64FCC78B6F5}" name="Breakfast" dataDxfId="31">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DAEB23A7-4D61-4711-9601-0C0683F5B44F}" name="Lunch" dataDxfId="30">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EA62E14F-19E0-4DA0-93F1-B62264631BCD}" name="Dinner" dataDxfId="29">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6B8499D6-40EF-42DD-B42E-AA9B86D3AF8C}" name="Incidental Expenses" dataDxfId="28">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A18C6F34-AA9F-44C2-80D5-072A8ADFDE44}" name="Total" dataDxfId="27" totalsRowDxfId="26">
      <calculatedColumnFormula>IF((TblTrvlDetails[[#This Row],[Personal Day?
Yes = 1]]=1),"Personal",SUM(L25:N25,P25:R25,ROUNDDOWN((O25*$W$9),2)))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29875B-4A19-4DB1-AE2E-62D86F27F66E}" name="TblDom" displayName="TblDom" ref="B16:D21" totalsRowShown="0" headerRowDxfId="25" dataDxfId="23" headerRowBorderDxfId="24" tableBorderDxfId="22">
  <tableColumns count="3">
    <tableColumn id="1" xr3:uid="{BD3B0287-4276-441B-AC90-14507423F7C2}" name="Location (Only Enter Lodging Destinations)" dataDxfId="21"/>
    <tableColumn id="2" xr3:uid="{EA21C562-B3B1-479C-8640-CE64E1724535}" name="Domestic Rates (GSA)" dataDxfId="20"/>
    <tableColumn id="4" xr3:uid="{CD622EC4-0C13-4E9D-B2F1-7901EE2ECA8D}" name="Alaska/Hawaii (DoD) or_x000a_International Rates (State Dept) " dataDxfId="19"/>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printerSettings" Target="../printerSettings/printerSettings1.bin"/><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gsa.gov/travel/plan-book/per-diem-rates" TargetMode="External"/><Relationship Id="rId6" Type="http://schemas.openxmlformats.org/officeDocument/2006/relationships/hyperlink" Target="https://csumb.edu/corporation/corporation-forms/" TargetMode="External"/><Relationship Id="rId5" Type="http://schemas.openxmlformats.org/officeDocument/2006/relationships/hyperlink" Target="https://csumb.edu/corporation/defensive-driving-program/" TargetMode="External"/><Relationship Id="rId4" Type="http://schemas.openxmlformats.org/officeDocument/2006/relationships/hyperlink" Target="https://www.oanda.com/currency-converter/en/?from=EUR&amp;to=USD&amp;amount=1"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table" Target="../tables/table2.xml"/><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1A276-79A7-482A-BA58-11996B20CEF7}">
  <sheetPr>
    <tabColor theme="9" tint="0.59999389629810485"/>
  </sheetPr>
  <dimension ref="A2:B76"/>
  <sheetViews>
    <sheetView showGridLines="0" tabSelected="1" topLeftCell="B1" workbookViewId="0">
      <selection activeCell="B13" sqref="B13"/>
    </sheetView>
  </sheetViews>
  <sheetFormatPr defaultRowHeight="14.5"/>
  <cols>
    <col min="1" max="1" width="10.453125" customWidth="1"/>
    <col min="2" max="2" width="196.1796875" bestFit="1" customWidth="1"/>
  </cols>
  <sheetData>
    <row r="2" spans="1:2" ht="18.5">
      <c r="A2" s="2" t="s">
        <v>41</v>
      </c>
    </row>
    <row r="3" spans="1:2" ht="36.5" customHeight="1">
      <c r="A3" s="197" t="s">
        <v>169</v>
      </c>
      <c r="B3" s="197"/>
    </row>
    <row r="4" spans="1:2" s="150" customFormat="1" ht="6.5" customHeight="1">
      <c r="A4" s="151"/>
      <c r="B4" s="151"/>
    </row>
    <row r="5" spans="1:2" s="149" customFormat="1" ht="33.5" customHeight="1">
      <c r="A5" s="196" t="s">
        <v>182</v>
      </c>
      <c r="B5" s="196"/>
    </row>
    <row r="6" spans="1:2" s="147" customFormat="1" ht="8" customHeight="1">
      <c r="A6" s="148"/>
      <c r="B6" s="148"/>
    </row>
    <row r="7" spans="1:2" ht="15.5">
      <c r="A7" s="146" t="s">
        <v>168</v>
      </c>
    </row>
    <row r="8" spans="1:2" ht="15.5">
      <c r="A8" s="146" t="s">
        <v>167</v>
      </c>
    </row>
    <row r="9" spans="1:2">
      <c r="A9" s="26"/>
    </row>
    <row r="10" spans="1:2" s="132" customFormat="1">
      <c r="A10" s="144" t="s">
        <v>90</v>
      </c>
      <c r="B10" s="132" t="s">
        <v>166</v>
      </c>
    </row>
    <row r="11" spans="1:2" s="132" customFormat="1">
      <c r="A11" s="145" t="s">
        <v>91</v>
      </c>
      <c r="B11" s="132" t="s">
        <v>165</v>
      </c>
    </row>
    <row r="12" spans="1:2" s="132" customFormat="1">
      <c r="A12" s="144" t="s">
        <v>93</v>
      </c>
      <c r="B12" s="132" t="s">
        <v>164</v>
      </c>
    </row>
    <row r="13" spans="1:2" s="21" customFormat="1" ht="29">
      <c r="A13" s="142" t="s">
        <v>124</v>
      </c>
      <c r="B13" s="28" t="s">
        <v>191</v>
      </c>
    </row>
    <row r="14" spans="1:2" s="21" customFormat="1" ht="29">
      <c r="A14" s="142" t="s">
        <v>115</v>
      </c>
      <c r="B14" s="28" t="s">
        <v>163</v>
      </c>
    </row>
    <row r="15" spans="1:2" s="21" customFormat="1">
      <c r="A15" s="142" t="s">
        <v>130</v>
      </c>
      <c r="B15" s="28" t="s">
        <v>162</v>
      </c>
    </row>
    <row r="16" spans="1:2" s="132" customFormat="1" ht="44.5" customHeight="1">
      <c r="A16" s="143" t="s">
        <v>161</v>
      </c>
      <c r="B16" s="138" t="s">
        <v>179</v>
      </c>
    </row>
    <row r="17" spans="1:2" s="132" customFormat="1">
      <c r="A17" s="142" t="s">
        <v>124</v>
      </c>
      <c r="B17" s="138" t="s">
        <v>160</v>
      </c>
    </row>
    <row r="18" spans="1:2" s="132" customFormat="1" ht="43.5">
      <c r="A18" s="142" t="s">
        <v>115</v>
      </c>
      <c r="B18" s="138" t="s">
        <v>180</v>
      </c>
    </row>
    <row r="19" spans="1:2" s="132" customFormat="1">
      <c r="A19" s="142" t="s">
        <v>130</v>
      </c>
      <c r="B19" s="138" t="s">
        <v>159</v>
      </c>
    </row>
    <row r="20" spans="1:2" s="132" customFormat="1" ht="29">
      <c r="A20" s="142" t="s">
        <v>128</v>
      </c>
      <c r="B20" s="138" t="s">
        <v>158</v>
      </c>
    </row>
    <row r="21" spans="1:2" s="132" customFormat="1">
      <c r="A21" s="142" t="s">
        <v>126</v>
      </c>
      <c r="B21" s="138" t="s">
        <v>157</v>
      </c>
    </row>
    <row r="22" spans="1:2" s="132" customFormat="1" ht="58">
      <c r="A22" s="142" t="s">
        <v>136</v>
      </c>
      <c r="B22" s="138" t="s">
        <v>183</v>
      </c>
    </row>
    <row r="23" spans="1:2" s="132" customFormat="1" ht="28" customHeight="1">
      <c r="A23" s="142" t="s">
        <v>134</v>
      </c>
      <c r="B23" s="138" t="s">
        <v>156</v>
      </c>
    </row>
    <row r="24" spans="1:2" s="132" customFormat="1" ht="29">
      <c r="A24" s="142" t="s">
        <v>155</v>
      </c>
      <c r="B24" s="138" t="s">
        <v>154</v>
      </c>
    </row>
    <row r="25" spans="1:2" s="132" customFormat="1" ht="29">
      <c r="A25" s="142" t="s">
        <v>153</v>
      </c>
      <c r="B25" s="138" t="s">
        <v>178</v>
      </c>
    </row>
    <row r="26" spans="1:2" s="132" customFormat="1" ht="29">
      <c r="A26" s="142" t="s">
        <v>152</v>
      </c>
      <c r="B26" s="138" t="s">
        <v>151</v>
      </c>
    </row>
    <row r="27" spans="1:2" s="132" customFormat="1" ht="29">
      <c r="A27" s="142" t="s">
        <v>150</v>
      </c>
      <c r="B27" s="138" t="s">
        <v>149</v>
      </c>
    </row>
    <row r="28" spans="1:2" s="132" customFormat="1" ht="29">
      <c r="A28" s="142" t="s">
        <v>148</v>
      </c>
      <c r="B28" s="138" t="s">
        <v>147</v>
      </c>
    </row>
    <row r="29" spans="1:2" s="132" customFormat="1">
      <c r="A29" s="141" t="s">
        <v>94</v>
      </c>
      <c r="B29" s="138" t="s">
        <v>146</v>
      </c>
    </row>
    <row r="30" spans="1:2" s="132" customFormat="1" ht="30" customHeight="1">
      <c r="A30" s="140" t="s">
        <v>124</v>
      </c>
      <c r="B30" s="138" t="s">
        <v>145</v>
      </c>
    </row>
    <row r="31" spans="1:2" s="132" customFormat="1">
      <c r="A31" s="140"/>
      <c r="B31" s="139" t="s">
        <v>42</v>
      </c>
    </row>
    <row r="32" spans="1:2" s="132" customFormat="1">
      <c r="A32" s="133" t="s">
        <v>115</v>
      </c>
      <c r="B32" s="138" t="s">
        <v>144</v>
      </c>
    </row>
    <row r="33" spans="1:2" s="132" customFormat="1" ht="43.5">
      <c r="A33" s="133" t="s">
        <v>130</v>
      </c>
      <c r="B33" s="138" t="s">
        <v>143</v>
      </c>
    </row>
    <row r="34" spans="1:2" s="132" customFormat="1" ht="29">
      <c r="A34" s="136" t="s">
        <v>95</v>
      </c>
      <c r="B34" s="27" t="s">
        <v>142</v>
      </c>
    </row>
    <row r="35" spans="1:2" s="132" customFormat="1">
      <c r="A35" s="133" t="s">
        <v>124</v>
      </c>
      <c r="B35" s="27" t="s">
        <v>141</v>
      </c>
    </row>
    <row r="36" spans="1:2" s="132" customFormat="1" ht="29">
      <c r="A36" s="133" t="s">
        <v>115</v>
      </c>
      <c r="B36" s="27" t="s">
        <v>140</v>
      </c>
    </row>
    <row r="37" spans="1:2" s="132" customFormat="1">
      <c r="A37" s="133" t="s">
        <v>130</v>
      </c>
      <c r="B37" s="27" t="s">
        <v>139</v>
      </c>
    </row>
    <row r="38" spans="1:2" s="132" customFormat="1">
      <c r="A38" s="133" t="s">
        <v>128</v>
      </c>
      <c r="B38" s="27" t="s">
        <v>138</v>
      </c>
    </row>
    <row r="39" spans="1:2" s="132" customFormat="1">
      <c r="A39" s="133" t="s">
        <v>126</v>
      </c>
      <c r="B39" s="27" t="s">
        <v>137</v>
      </c>
    </row>
    <row r="40" spans="1:2" s="132" customFormat="1">
      <c r="A40" s="133" t="s">
        <v>136</v>
      </c>
      <c r="B40" s="27" t="s">
        <v>135</v>
      </c>
    </row>
    <row r="41" spans="1:2" s="132" customFormat="1" ht="29">
      <c r="A41" s="133" t="s">
        <v>134</v>
      </c>
      <c r="B41" s="27" t="s">
        <v>133</v>
      </c>
    </row>
    <row r="42" spans="1:2" s="132" customFormat="1" ht="29">
      <c r="A42" s="137" t="s">
        <v>97</v>
      </c>
      <c r="B42" s="27" t="s">
        <v>184</v>
      </c>
    </row>
    <row r="43" spans="1:2" s="132" customFormat="1">
      <c r="A43" s="133" t="s">
        <v>124</v>
      </c>
      <c r="B43" s="27" t="s">
        <v>132</v>
      </c>
    </row>
    <row r="44" spans="1:2" s="132" customFormat="1">
      <c r="A44" s="133" t="s">
        <v>115</v>
      </c>
      <c r="B44" s="27" t="s">
        <v>131</v>
      </c>
    </row>
    <row r="45" spans="1:2" s="132" customFormat="1">
      <c r="A45" s="133" t="s">
        <v>130</v>
      </c>
      <c r="B45" s="27" t="s">
        <v>129</v>
      </c>
    </row>
    <row r="46" spans="1:2" s="132" customFormat="1">
      <c r="A46" s="133" t="s">
        <v>128</v>
      </c>
      <c r="B46" s="27" t="s">
        <v>127</v>
      </c>
    </row>
    <row r="47" spans="1:2" s="132" customFormat="1">
      <c r="A47" s="133" t="s">
        <v>126</v>
      </c>
      <c r="B47" s="27" t="s">
        <v>185</v>
      </c>
    </row>
    <row r="48" spans="1:2" s="132" customFormat="1">
      <c r="A48" s="136" t="s">
        <v>98</v>
      </c>
      <c r="B48" s="27" t="s">
        <v>125</v>
      </c>
    </row>
    <row r="49" spans="1:2" s="132" customFormat="1" ht="29">
      <c r="A49" s="133" t="s">
        <v>124</v>
      </c>
      <c r="B49" s="27" t="s">
        <v>123</v>
      </c>
    </row>
    <row r="50" spans="1:2" s="132" customFormat="1">
      <c r="A50" s="133"/>
      <c r="B50" s="27" t="s">
        <v>122</v>
      </c>
    </row>
    <row r="51" spans="1:2" s="132" customFormat="1">
      <c r="A51" s="133"/>
      <c r="B51" t="s">
        <v>121</v>
      </c>
    </row>
    <row r="52" spans="1:2" s="132" customFormat="1">
      <c r="A52" s="133"/>
      <c r="B52" s="27" t="s">
        <v>120</v>
      </c>
    </row>
    <row r="53" spans="1:2" s="132" customFormat="1">
      <c r="A53" s="133"/>
      <c r="B53" t="s">
        <v>119</v>
      </c>
    </row>
    <row r="54" spans="1:2" s="132" customFormat="1">
      <c r="A54" s="133"/>
      <c r="B54" t="s">
        <v>118</v>
      </c>
    </row>
    <row r="55" spans="1:2" s="132" customFormat="1">
      <c r="A55" s="133"/>
      <c r="B55" t="s">
        <v>117</v>
      </c>
    </row>
    <row r="56" spans="1:2" s="132" customFormat="1">
      <c r="A56" s="133"/>
      <c r="B56" t="s">
        <v>116</v>
      </c>
    </row>
    <row r="57" spans="1:2" s="132" customFormat="1">
      <c r="A57" s="133" t="s">
        <v>115</v>
      </c>
      <c r="B57" s="27" t="s">
        <v>114</v>
      </c>
    </row>
    <row r="58" spans="1:2" s="132" customFormat="1">
      <c r="A58" s="133"/>
      <c r="B58" s="27" t="s">
        <v>113</v>
      </c>
    </row>
    <row r="59" spans="1:2" s="132" customFormat="1">
      <c r="A59" s="133"/>
      <c r="B59" s="27" t="s">
        <v>187</v>
      </c>
    </row>
    <row r="60" spans="1:2" s="132" customFormat="1">
      <c r="A60" s="133"/>
      <c r="B60" t="s">
        <v>112</v>
      </c>
    </row>
    <row r="61" spans="1:2" s="132" customFormat="1">
      <c r="A61" s="133"/>
      <c r="B61" t="s">
        <v>111</v>
      </c>
    </row>
    <row r="62" spans="1:2" s="132" customFormat="1">
      <c r="A62" s="133"/>
      <c r="B62" t="s">
        <v>110</v>
      </c>
    </row>
    <row r="63" spans="1:2" s="132" customFormat="1">
      <c r="A63" s="133"/>
      <c r="B63" t="s">
        <v>181</v>
      </c>
    </row>
    <row r="64" spans="1:2" s="132" customFormat="1">
      <c r="A64" s="133"/>
      <c r="B64" t="s">
        <v>109</v>
      </c>
    </row>
    <row r="65" spans="1:2" s="132" customFormat="1">
      <c r="A65" s="133"/>
      <c r="B65" t="s">
        <v>186</v>
      </c>
    </row>
    <row r="66" spans="1:2" ht="29">
      <c r="B66" s="21" t="s">
        <v>108</v>
      </c>
    </row>
    <row r="67" spans="1:2" s="132" customFormat="1">
      <c r="A67" s="133"/>
      <c r="B67" s="27"/>
    </row>
    <row r="68" spans="1:2" s="132" customFormat="1">
      <c r="A68" s="135" t="s">
        <v>107</v>
      </c>
    </row>
    <row r="69" spans="1:2" s="132" customFormat="1">
      <c r="A69" s="133"/>
      <c r="B69" s="134" t="s">
        <v>106</v>
      </c>
    </row>
    <row r="70" spans="1:2" s="132" customFormat="1">
      <c r="A70" s="133"/>
      <c r="B70" s="134" t="s">
        <v>105</v>
      </c>
    </row>
    <row r="71" spans="1:2" s="132" customFormat="1">
      <c r="A71" s="133"/>
      <c r="B71" s="27" t="s">
        <v>104</v>
      </c>
    </row>
    <row r="74" spans="1:2">
      <c r="A74" t="s">
        <v>188</v>
      </c>
    </row>
    <row r="75" spans="1:2">
      <c r="A75" s="183" t="s">
        <v>189</v>
      </c>
    </row>
    <row r="76" spans="1:2">
      <c r="A76" s="183" t="s">
        <v>190</v>
      </c>
    </row>
  </sheetData>
  <mergeCells count="2">
    <mergeCell ref="A5:B5"/>
    <mergeCell ref="A3:B3"/>
  </mergeCells>
  <hyperlinks>
    <hyperlink ref="B13" r:id="rId1" xr:uid="{D4622A26-EB3D-4F28-8AF6-38F31B6B1E39}"/>
    <hyperlink ref="B14" r:id="rId2" display=" - Alaska/Hawaii/US Territories:  For Alaska, Hawaii &amp; US Territories, select &quot;International&quot; in the Domestic Rates Column and reference OCONUS for the rate to enter in column 3 of the location table." xr:uid="{BB6AA7F6-D4EF-450F-AA3C-4CB9EBB223BF}"/>
    <hyperlink ref="B15" r:id="rId3" display=" - Foreign Travel: Search the Dept of State site for the international M&amp;IE per diem rates. Enter the resulting value in column 3 of the Location table." xr:uid="{F102421B-E64E-49EF-9FC1-49D884408670}"/>
    <hyperlink ref="B31" r:id="rId4" display="For conversion rates, refer to OANDA Currency. Converter." xr:uid="{B3BA5F15-2EE8-4712-9354-89D205175228}"/>
    <hyperlink ref="A75" r:id="rId5" display="Defensive Driving - https://csumb.edu/corporation/defensive-driving-program/" xr:uid="{6C5DFFC1-9F79-415C-A6B1-A5BB56247FFF}"/>
    <hyperlink ref="A76" r:id="rId6" display="All forms may be found here - https://csumb.edu/corporation/corporation-forms/" xr:uid="{F3148F41-AEFA-4FAB-8429-12B248374D46}"/>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M89"/>
  <sheetViews>
    <sheetView showGridLines="0" topLeftCell="A11" zoomScale="60" zoomScaleNormal="60" workbookViewId="0">
      <selection activeCell="C16" sqref="C16"/>
    </sheetView>
  </sheetViews>
  <sheetFormatPr defaultRowHeight="14.5"/>
  <cols>
    <col min="1" max="1" width="4.36328125" customWidth="1"/>
    <col min="2" max="2" width="26.26953125" bestFit="1" customWidth="1"/>
    <col min="3" max="3" width="26.7265625" customWidth="1"/>
    <col min="4" max="4" width="24.81640625" customWidth="1"/>
    <col min="5" max="5" width="17.6328125" style="39" hidden="1" customWidth="1"/>
    <col min="6" max="6" width="17.1796875" customWidth="1"/>
    <col min="7" max="7" width="18.26953125" customWidth="1"/>
    <col min="8" max="8" width="15.1796875" customWidth="1"/>
    <col min="9" max="9" width="16.54296875" customWidth="1"/>
    <col min="10" max="11" width="12.54296875" customWidth="1"/>
    <col min="12" max="12" width="11.1796875" customWidth="1"/>
    <col min="13" max="13" width="15.453125" customWidth="1"/>
    <col min="14" max="15" width="13.453125" customWidth="1"/>
    <col min="16" max="16" width="16.08984375" customWidth="1"/>
    <col min="17" max="17" width="13.7265625" customWidth="1"/>
    <col min="18" max="18" width="15.6328125" customWidth="1"/>
    <col min="19" max="19" width="14.7265625" hidden="1" customWidth="1"/>
    <col min="20" max="23" width="14.7265625" customWidth="1"/>
    <col min="24" max="24" width="16.453125" customWidth="1"/>
    <col min="25" max="25" width="2.7265625" customWidth="1"/>
    <col min="26" max="26" width="50.90625" customWidth="1"/>
    <col min="27" max="27" width="17.08984375" hidden="1" customWidth="1"/>
    <col min="28" max="28" width="14.26953125" customWidth="1"/>
    <col min="29" max="29" width="8.7265625" customWidth="1"/>
  </cols>
  <sheetData>
    <row r="1" spans="1:30" s="29" customFormat="1" ht="67" customHeight="1">
      <c r="E1" s="38"/>
      <c r="G1"/>
      <c r="H1" s="179"/>
      <c r="R1" s="240"/>
      <c r="S1" s="240"/>
      <c r="T1" s="240"/>
      <c r="U1" s="240"/>
      <c r="V1" s="240"/>
      <c r="W1" s="240"/>
      <c r="X1" s="240"/>
    </row>
    <row r="2" spans="1:30" s="30" customFormat="1" ht="35" customHeight="1">
      <c r="B2" s="295" t="s">
        <v>76</v>
      </c>
      <c r="C2" s="296"/>
      <c r="D2" s="296"/>
      <c r="E2" s="296"/>
      <c r="F2" s="296"/>
      <c r="G2" s="296"/>
      <c r="H2" s="296"/>
      <c r="I2" s="296"/>
      <c r="J2" s="296"/>
      <c r="K2" s="296"/>
      <c r="L2" s="296"/>
      <c r="M2" s="296"/>
      <c r="N2" s="296"/>
      <c r="O2" s="296"/>
      <c r="P2" s="296"/>
      <c r="Q2" s="296"/>
      <c r="R2" s="296"/>
      <c r="S2" s="296"/>
      <c r="T2" s="296"/>
      <c r="U2" s="296"/>
      <c r="V2" s="296"/>
      <c r="W2" s="296"/>
      <c r="X2" s="296"/>
      <c r="AA2" s="55"/>
      <c r="AB2" s="55"/>
      <c r="AC2" s="56"/>
      <c r="AD2" s="55"/>
    </row>
    <row r="3" spans="1:30" s="30" customFormat="1" ht="20" customHeight="1">
      <c r="B3" s="176"/>
      <c r="C3" s="176"/>
      <c r="D3" s="176"/>
      <c r="E3" s="176"/>
      <c r="F3" s="176"/>
      <c r="G3" s="176"/>
      <c r="H3" s="176"/>
      <c r="I3" s="176"/>
      <c r="J3" s="176"/>
      <c r="K3" s="176"/>
      <c r="L3" s="176"/>
      <c r="M3" s="176"/>
      <c r="N3" s="176"/>
      <c r="O3" s="176"/>
      <c r="P3" s="176"/>
      <c r="Q3" s="176"/>
      <c r="R3" s="176"/>
      <c r="S3" s="176"/>
      <c r="T3" s="176"/>
      <c r="U3" s="176"/>
      <c r="V3" s="176"/>
      <c r="W3" s="176"/>
      <c r="X3" s="176"/>
      <c r="AA3" s="55"/>
      <c r="AB3" s="55"/>
      <c r="AC3" s="56"/>
      <c r="AD3" s="55"/>
    </row>
    <row r="4" spans="1:30" s="180" customFormat="1" ht="18.5" hidden="1">
      <c r="B4" s="304" t="s">
        <v>62</v>
      </c>
      <c r="C4" s="304"/>
      <c r="D4" s="304"/>
      <c r="E4" s="304"/>
      <c r="F4" s="304"/>
      <c r="G4" s="304"/>
      <c r="H4" s="304"/>
      <c r="I4" s="304"/>
      <c r="J4" s="304"/>
      <c r="K4" s="304"/>
      <c r="L4" s="304"/>
      <c r="M4" s="304"/>
      <c r="N4" s="304"/>
      <c r="O4" s="304"/>
      <c r="P4" s="304"/>
      <c r="Q4" s="304"/>
      <c r="R4" s="304"/>
      <c r="S4" s="304"/>
      <c r="T4" s="304"/>
      <c r="U4" s="304"/>
      <c r="V4" s="304"/>
      <c r="W4" s="304"/>
      <c r="X4" s="304"/>
      <c r="Y4" s="35"/>
      <c r="Z4" s="35"/>
      <c r="AA4" s="57"/>
      <c r="AB4" s="181"/>
      <c r="AC4" s="182"/>
      <c r="AD4" s="181"/>
    </row>
    <row r="5" spans="1:30" s="30" customFormat="1" ht="35.5" customHeight="1" thickBot="1">
      <c r="B5" s="304"/>
      <c r="C5" s="304"/>
      <c r="D5" s="304"/>
      <c r="E5" s="304"/>
      <c r="F5" s="304"/>
      <c r="G5" s="304"/>
      <c r="H5" s="304"/>
      <c r="I5" s="304"/>
      <c r="J5" s="304"/>
      <c r="K5" s="304"/>
      <c r="L5" s="304"/>
      <c r="M5" s="304"/>
      <c r="N5" s="304"/>
      <c r="O5" s="304"/>
      <c r="P5" s="304"/>
      <c r="Q5" s="304"/>
      <c r="R5" s="304"/>
      <c r="S5" s="304"/>
      <c r="T5" s="304"/>
      <c r="U5" s="304"/>
      <c r="V5" s="304"/>
      <c r="W5" s="304"/>
      <c r="X5" s="304"/>
      <c r="Y5" s="35"/>
      <c r="Z5" s="35"/>
      <c r="AA5" s="184" t="s">
        <v>4</v>
      </c>
      <c r="AB5" s="55"/>
      <c r="AC5" s="55"/>
      <c r="AD5" s="55"/>
    </row>
    <row r="6" spans="1:30" s="48" customFormat="1" ht="17" customHeight="1">
      <c r="A6" s="204" t="s">
        <v>90</v>
      </c>
      <c r="B6" s="303" t="s">
        <v>46</v>
      </c>
      <c r="C6" s="303"/>
      <c r="D6" s="303"/>
      <c r="E6" s="303"/>
      <c r="F6" s="303"/>
      <c r="G6" s="303"/>
      <c r="H6" s="303" t="s">
        <v>47</v>
      </c>
      <c r="I6" s="303"/>
      <c r="J6" s="303"/>
      <c r="K6" s="303"/>
      <c r="L6" s="303" t="s">
        <v>48</v>
      </c>
      <c r="M6" s="303"/>
      <c r="N6" s="303"/>
      <c r="O6" s="303"/>
      <c r="P6" s="303" t="s">
        <v>49</v>
      </c>
      <c r="Q6" s="303"/>
      <c r="R6" s="301" t="s">
        <v>87</v>
      </c>
      <c r="S6" s="301"/>
      <c r="T6" s="301"/>
      <c r="U6" s="301"/>
      <c r="V6" s="301"/>
      <c r="W6" s="301"/>
      <c r="X6" s="302"/>
      <c r="AA6" s="185" t="s">
        <v>5</v>
      </c>
      <c r="AB6" s="58"/>
      <c r="AC6" s="58"/>
      <c r="AD6" s="58"/>
    </row>
    <row r="7" spans="1:30" s="49" customFormat="1" ht="30" customHeight="1">
      <c r="A7" s="205"/>
      <c r="B7" s="298"/>
      <c r="C7" s="298"/>
      <c r="D7" s="298"/>
      <c r="E7" s="298"/>
      <c r="F7" s="298"/>
      <c r="G7" s="298"/>
      <c r="H7" s="298"/>
      <c r="I7" s="298"/>
      <c r="J7" s="298"/>
      <c r="K7" s="298"/>
      <c r="L7" s="298"/>
      <c r="M7" s="298"/>
      <c r="N7" s="298"/>
      <c r="O7" s="298"/>
      <c r="P7" s="241"/>
      <c r="Q7" s="241"/>
      <c r="R7" s="241"/>
      <c r="S7" s="241"/>
      <c r="T7" s="241"/>
      <c r="U7" s="241"/>
      <c r="V7" s="241"/>
      <c r="W7" s="241"/>
      <c r="X7" s="242"/>
      <c r="AA7" s="186" t="s">
        <v>29</v>
      </c>
      <c r="AB7" s="59"/>
      <c r="AC7" s="59"/>
      <c r="AD7" s="59"/>
    </row>
    <row r="8" spans="1:30" s="70" customFormat="1" ht="20" customHeight="1">
      <c r="A8" s="205"/>
      <c r="B8" s="297" t="s">
        <v>50</v>
      </c>
      <c r="C8" s="297"/>
      <c r="D8" s="297"/>
      <c r="E8" s="297"/>
      <c r="F8" s="297"/>
      <c r="G8" s="297"/>
      <c r="H8" s="297" t="s">
        <v>51</v>
      </c>
      <c r="I8" s="297"/>
      <c r="J8" s="297"/>
      <c r="K8" s="297"/>
      <c r="L8" s="297"/>
      <c r="M8" s="75" t="s">
        <v>52</v>
      </c>
      <c r="N8" s="293" t="s">
        <v>53</v>
      </c>
      <c r="O8" s="293"/>
      <c r="P8" s="293" t="s">
        <v>194</v>
      </c>
      <c r="Q8" s="293"/>
      <c r="R8" s="293"/>
      <c r="T8" s="309" t="s">
        <v>54</v>
      </c>
      <c r="U8" s="309"/>
      <c r="V8" s="309"/>
      <c r="W8" s="343" t="s">
        <v>55</v>
      </c>
      <c r="X8" s="344"/>
      <c r="Y8" s="71"/>
      <c r="Z8" s="71"/>
      <c r="AA8" s="72"/>
      <c r="AB8" s="72"/>
      <c r="AC8" s="73"/>
      <c r="AD8" s="73"/>
    </row>
    <row r="9" spans="1:30" s="49" customFormat="1" ht="32.5" customHeight="1">
      <c r="A9" s="205"/>
      <c r="B9" s="298"/>
      <c r="C9" s="298"/>
      <c r="D9" s="298"/>
      <c r="E9" s="298"/>
      <c r="F9" s="298"/>
      <c r="G9" s="298"/>
      <c r="H9" s="300"/>
      <c r="I9" s="300"/>
      <c r="J9" s="300"/>
      <c r="K9" s="300"/>
      <c r="L9" s="300"/>
      <c r="M9" s="76"/>
      <c r="N9" s="299"/>
      <c r="O9" s="299"/>
      <c r="P9" s="294"/>
      <c r="Q9" s="294"/>
      <c r="R9" s="294"/>
      <c r="S9" s="96"/>
      <c r="T9" s="308"/>
      <c r="U9" s="308"/>
      <c r="V9" s="308"/>
      <c r="W9" s="345">
        <v>0.67</v>
      </c>
      <c r="X9" s="346"/>
      <c r="Y9" s="50"/>
      <c r="Z9" s="50"/>
      <c r="AA9" s="191">
        <v>0</v>
      </c>
      <c r="AB9" s="50"/>
    </row>
    <row r="10" spans="1:30" s="70" customFormat="1" ht="15.5">
      <c r="A10" s="205"/>
      <c r="B10" s="297" t="s">
        <v>56</v>
      </c>
      <c r="C10" s="297"/>
      <c r="D10" s="297"/>
      <c r="E10" s="297"/>
      <c r="F10" s="297"/>
      <c r="G10" s="297"/>
      <c r="H10" s="297"/>
      <c r="I10" s="297" t="s">
        <v>57</v>
      </c>
      <c r="J10" s="297"/>
      <c r="K10" s="297"/>
      <c r="L10" s="297"/>
      <c r="M10" s="297"/>
      <c r="N10" s="297"/>
      <c r="O10" s="297"/>
      <c r="P10" s="297"/>
      <c r="Q10" s="297"/>
      <c r="R10" s="297"/>
      <c r="S10" s="297"/>
      <c r="T10" s="297"/>
      <c r="U10" s="297"/>
      <c r="V10" s="297"/>
      <c r="W10" s="297"/>
      <c r="X10" s="310"/>
      <c r="AA10" s="192">
        <v>1</v>
      </c>
    </row>
    <row r="11" spans="1:30" s="49" customFormat="1" ht="29.5" customHeight="1" thickBot="1">
      <c r="A11" s="206"/>
      <c r="B11" s="269"/>
      <c r="C11" s="269"/>
      <c r="D11" s="269"/>
      <c r="E11" s="269"/>
      <c r="F11" s="269"/>
      <c r="G11" s="269"/>
      <c r="H11" s="269"/>
      <c r="I11" s="269"/>
      <c r="J11" s="269"/>
      <c r="K11" s="269"/>
      <c r="L11" s="269"/>
      <c r="M11" s="269"/>
      <c r="N11" s="269"/>
      <c r="O11" s="269"/>
      <c r="P11" s="269"/>
      <c r="Q11" s="269"/>
      <c r="R11" s="269"/>
      <c r="S11" s="269"/>
      <c r="T11" s="269"/>
      <c r="U11" s="269"/>
      <c r="V11" s="269"/>
      <c r="W11" s="269"/>
      <c r="X11" s="284"/>
      <c r="AA11" s="190"/>
    </row>
    <row r="12" spans="1:30" s="74" customFormat="1" ht="14.5" customHeight="1">
      <c r="A12" s="260" t="s">
        <v>92</v>
      </c>
      <c r="B12" s="113" t="s">
        <v>58</v>
      </c>
      <c r="C12" s="113" t="s">
        <v>59</v>
      </c>
      <c r="D12" s="305"/>
      <c r="E12" s="114"/>
      <c r="F12" s="272" t="s">
        <v>102</v>
      </c>
      <c r="G12" s="272"/>
      <c r="H12" s="272"/>
      <c r="I12" s="272"/>
      <c r="J12" s="272"/>
      <c r="K12" s="272"/>
      <c r="L12" s="272"/>
      <c r="M12" s="272" t="s">
        <v>60</v>
      </c>
      <c r="N12" s="272"/>
      <c r="O12" s="272"/>
      <c r="P12" s="272"/>
      <c r="Q12" s="272"/>
      <c r="R12" s="272" t="s">
        <v>99</v>
      </c>
      <c r="S12" s="272"/>
      <c r="T12" s="272"/>
      <c r="U12" s="272"/>
      <c r="V12" s="272"/>
      <c r="W12" s="272"/>
      <c r="X12" s="273"/>
    </row>
    <row r="13" spans="1:30" s="51" customFormat="1" ht="10.5" customHeight="1">
      <c r="A13" s="261"/>
      <c r="B13" s="278"/>
      <c r="C13" s="280"/>
      <c r="D13" s="306"/>
      <c r="E13" s="67"/>
      <c r="F13" s="282"/>
      <c r="G13" s="282"/>
      <c r="H13" s="282"/>
      <c r="I13" s="282"/>
      <c r="J13" s="282"/>
      <c r="K13" s="282"/>
      <c r="L13" s="282"/>
      <c r="M13" s="274"/>
      <c r="N13" s="274"/>
      <c r="O13" s="274"/>
      <c r="P13" s="274"/>
      <c r="Q13" s="274"/>
      <c r="R13" s="274"/>
      <c r="S13" s="274"/>
      <c r="T13" s="274"/>
      <c r="U13" s="274"/>
      <c r="V13" s="274"/>
      <c r="W13" s="274"/>
      <c r="X13" s="275"/>
    </row>
    <row r="14" spans="1:30" s="47" customFormat="1" ht="46.5" customHeight="1" thickBot="1">
      <c r="A14" s="262"/>
      <c r="B14" s="279"/>
      <c r="C14" s="281"/>
      <c r="D14" s="307"/>
      <c r="E14" s="97"/>
      <c r="F14" s="283"/>
      <c r="G14" s="283"/>
      <c r="H14" s="283"/>
      <c r="I14" s="283"/>
      <c r="J14" s="283"/>
      <c r="K14" s="283"/>
      <c r="L14" s="283"/>
      <c r="M14" s="276"/>
      <c r="N14" s="276"/>
      <c r="O14" s="276"/>
      <c r="P14" s="276"/>
      <c r="Q14" s="276"/>
      <c r="R14" s="276"/>
      <c r="S14" s="276"/>
      <c r="T14" s="276"/>
      <c r="U14" s="276"/>
      <c r="V14" s="276"/>
      <c r="W14" s="276"/>
      <c r="X14" s="277"/>
    </row>
    <row r="15" spans="1:30" s="37" customFormat="1" ht="47.5" customHeight="1" thickBot="1">
      <c r="A15" s="115"/>
      <c r="B15" s="285" t="s">
        <v>192</v>
      </c>
      <c r="C15" s="285"/>
      <c r="D15" s="285"/>
      <c r="E15" s="285"/>
      <c r="F15" s="285"/>
      <c r="G15" s="285"/>
      <c r="H15" s="285"/>
      <c r="I15" s="285"/>
      <c r="J15" s="285"/>
      <c r="K15" s="285"/>
      <c r="L15" s="285"/>
      <c r="M15" s="285"/>
      <c r="N15" s="285"/>
      <c r="O15" s="285"/>
      <c r="P15" s="285"/>
      <c r="Q15" s="285"/>
      <c r="R15" s="285"/>
      <c r="S15" s="285"/>
      <c r="T15" s="285"/>
      <c r="U15" s="285"/>
      <c r="V15" s="285"/>
      <c r="W15" s="285"/>
      <c r="X15" s="286"/>
    </row>
    <row r="16" spans="1:30" s="34" customFormat="1" ht="62" customHeight="1">
      <c r="A16" s="266" t="s">
        <v>93</v>
      </c>
      <c r="B16" s="111" t="s">
        <v>14</v>
      </c>
      <c r="C16" s="347" t="s">
        <v>12</v>
      </c>
      <c r="D16" s="112" t="s">
        <v>37</v>
      </c>
      <c r="E16" s="86"/>
      <c r="F16" s="86"/>
      <c r="G16" s="86"/>
      <c r="H16" s="77"/>
      <c r="I16" s="78"/>
      <c r="J16" s="77"/>
      <c r="K16" s="83"/>
      <c r="L16" s="84"/>
      <c r="M16" s="84"/>
      <c r="N16" s="85"/>
      <c r="O16" s="92"/>
      <c r="P16" s="84"/>
      <c r="Q16" s="84"/>
      <c r="R16" s="84"/>
      <c r="S16" s="83"/>
      <c r="T16" s="83"/>
      <c r="U16" s="83"/>
      <c r="V16" s="83"/>
      <c r="W16" s="83"/>
      <c r="X16" s="85"/>
    </row>
    <row r="17" spans="1:26" s="34" customFormat="1" ht="32" customHeight="1">
      <c r="A17" s="266"/>
      <c r="B17" s="168"/>
      <c r="C17" s="172"/>
      <c r="D17" s="173"/>
      <c r="E17" s="99"/>
      <c r="F17" s="100"/>
      <c r="G17" s="86"/>
      <c r="H17" s="79"/>
      <c r="I17" s="80"/>
      <c r="J17" s="79"/>
      <c r="K17" s="86"/>
      <c r="L17" s="87"/>
      <c r="M17" s="87"/>
      <c r="N17" s="88"/>
      <c r="O17" s="93"/>
      <c r="P17" s="87"/>
      <c r="Q17" s="87"/>
      <c r="R17" s="87"/>
      <c r="S17" s="86"/>
      <c r="T17" s="86"/>
      <c r="U17" s="86"/>
      <c r="V17" s="86"/>
      <c r="W17" s="86"/>
      <c r="X17" s="88"/>
    </row>
    <row r="18" spans="1:26" s="34" customFormat="1" ht="32" customHeight="1">
      <c r="A18" s="266"/>
      <c r="B18" s="169"/>
      <c r="C18" s="172"/>
      <c r="D18" s="173"/>
      <c r="E18" s="99"/>
      <c r="F18" s="100"/>
      <c r="G18" s="86"/>
      <c r="H18" s="79"/>
      <c r="I18" s="80"/>
      <c r="J18" s="79"/>
      <c r="K18" s="86"/>
      <c r="L18" s="86"/>
      <c r="M18" s="86"/>
      <c r="N18" s="80"/>
      <c r="O18" s="79"/>
      <c r="P18" s="86"/>
      <c r="Q18" s="86"/>
      <c r="R18" s="86"/>
      <c r="S18" s="86"/>
      <c r="T18" s="86"/>
      <c r="U18" s="86"/>
      <c r="V18" s="86"/>
      <c r="W18" s="86"/>
      <c r="X18" s="80"/>
    </row>
    <row r="19" spans="1:26" s="34" customFormat="1" ht="32" customHeight="1">
      <c r="A19" s="266"/>
      <c r="B19" s="170"/>
      <c r="C19" s="172"/>
      <c r="D19" s="173"/>
      <c r="E19" s="91"/>
      <c r="F19" s="91"/>
      <c r="G19" s="101"/>
      <c r="H19" s="81"/>
      <c r="I19" s="82"/>
      <c r="J19" s="89"/>
      <c r="K19" s="90"/>
      <c r="L19" s="91"/>
      <c r="M19" s="86"/>
      <c r="N19" s="80"/>
      <c r="O19" s="79"/>
      <c r="P19" s="86"/>
      <c r="Q19" s="91"/>
      <c r="R19" s="91"/>
      <c r="S19" s="91"/>
      <c r="T19" s="91"/>
      <c r="U19" s="90"/>
      <c r="V19" s="90"/>
      <c r="W19" s="90"/>
      <c r="X19" s="94"/>
    </row>
    <row r="20" spans="1:26" s="34" customFormat="1" ht="32" customHeight="1" thickBot="1">
      <c r="A20" s="266"/>
      <c r="B20" s="169"/>
      <c r="C20" s="172"/>
      <c r="D20" s="173"/>
      <c r="E20" s="86"/>
      <c r="F20" s="86"/>
      <c r="G20" s="86"/>
      <c r="H20" s="290" t="s">
        <v>88</v>
      </c>
      <c r="I20" s="292"/>
      <c r="J20" s="287" t="s">
        <v>89</v>
      </c>
      <c r="K20" s="288"/>
      <c r="L20" s="288"/>
      <c r="M20" s="288"/>
      <c r="N20" s="289"/>
      <c r="O20" s="290" t="s">
        <v>13</v>
      </c>
      <c r="P20" s="291"/>
      <c r="Q20" s="291"/>
      <c r="R20" s="291"/>
      <c r="S20" s="291"/>
      <c r="T20" s="291"/>
      <c r="U20" s="291"/>
      <c r="V20" s="291"/>
      <c r="W20" s="291"/>
      <c r="X20" s="292"/>
    </row>
    <row r="21" spans="1:26" s="34" customFormat="1" ht="31" customHeight="1" thickBot="1">
      <c r="A21" s="267"/>
      <c r="B21" s="171"/>
      <c r="C21" s="172"/>
      <c r="D21" s="173"/>
      <c r="E21" s="102"/>
      <c r="F21" s="103" t="str">
        <f>IF(AND(_xlfn.DAYS($C$13,$B$13)+1&lt;&gt;(COUNTA(TblTrvlDetails[Travel Date])),COUNTA(TblTrvlDetails[Travel Date])&lt;&gt;0),CONCATENATE("Number of days between start and end date (",_xlfn.DAYS($C$13,$B$13)+1,") don't match the number of dates being claimed below (",COUNTA(TblTrvlDetails[Travel Date]),")"),"")</f>
        <v/>
      </c>
      <c r="G21" s="104"/>
      <c r="H21" s="104"/>
      <c r="I21" s="104"/>
      <c r="J21" s="104"/>
      <c r="K21" s="104"/>
      <c r="L21" s="104"/>
      <c r="M21" s="104"/>
      <c r="N21" s="104"/>
      <c r="O21" s="104"/>
      <c r="P21" s="104"/>
      <c r="Q21" s="105"/>
      <c r="R21" s="105"/>
      <c r="S21" s="106"/>
      <c r="T21" s="106"/>
      <c r="U21" s="106"/>
      <c r="V21" s="106"/>
      <c r="W21" s="106"/>
      <c r="X21" s="107"/>
    </row>
    <row r="22" spans="1:26" s="37" customFormat="1" ht="15" hidden="1" customHeight="1" thickBot="1">
      <c r="A22" s="98"/>
      <c r="B22" s="108"/>
      <c r="C22" s="60"/>
      <c r="D22" s="60"/>
      <c r="E22" s="60"/>
      <c r="F22" s="60"/>
      <c r="G22" s="60"/>
      <c r="H22" s="60"/>
      <c r="I22" s="60"/>
      <c r="J22" s="60"/>
      <c r="K22" s="60"/>
      <c r="L22" s="60"/>
      <c r="M22" s="60"/>
      <c r="N22" s="60"/>
      <c r="O22" s="60"/>
      <c r="P22" s="60"/>
      <c r="Q22" s="60"/>
      <c r="R22" s="60"/>
      <c r="S22" s="60"/>
      <c r="T22" s="60"/>
      <c r="U22" s="60"/>
      <c r="V22" s="60"/>
      <c r="W22" s="60"/>
      <c r="X22" s="60"/>
    </row>
    <row r="23" spans="1:26" s="34" customFormat="1" ht="48.5" customHeight="1">
      <c r="A23" s="207" t="s">
        <v>173</v>
      </c>
      <c r="B23" s="217" t="s">
        <v>101</v>
      </c>
      <c r="C23" s="217"/>
      <c r="D23" s="217"/>
      <c r="E23" s="217"/>
      <c r="F23" s="217"/>
      <c r="G23" s="218"/>
      <c r="H23" s="131" t="s">
        <v>100</v>
      </c>
      <c r="I23" s="225" t="s">
        <v>38</v>
      </c>
      <c r="J23" s="226"/>
      <c r="K23" s="227"/>
      <c r="L23" s="215" t="s">
        <v>193</v>
      </c>
      <c r="M23" s="215"/>
      <c r="N23" s="215"/>
      <c r="O23" s="215"/>
      <c r="P23" s="215"/>
      <c r="Q23" s="215"/>
      <c r="R23" s="215"/>
      <c r="S23" s="215"/>
      <c r="T23" s="215"/>
      <c r="U23" s="215"/>
      <c r="V23" s="215"/>
      <c r="W23" s="215"/>
      <c r="X23" s="216"/>
    </row>
    <row r="24" spans="1:26" s="47" customFormat="1" ht="126">
      <c r="A24" s="208"/>
      <c r="B24" s="43" t="s">
        <v>10</v>
      </c>
      <c r="C24" s="44" t="s">
        <v>11</v>
      </c>
      <c r="D24" s="44" t="s">
        <v>40</v>
      </c>
      <c r="E24" s="44" t="s">
        <v>18</v>
      </c>
      <c r="F24" s="44" t="s">
        <v>39</v>
      </c>
      <c r="G24" s="46" t="s">
        <v>30</v>
      </c>
      <c r="H24" s="130" t="s">
        <v>31</v>
      </c>
      <c r="I24" s="45" t="s">
        <v>77</v>
      </c>
      <c r="J24" s="45" t="s">
        <v>78</v>
      </c>
      <c r="K24" s="109" t="s">
        <v>79</v>
      </c>
      <c r="L24" s="129" t="s">
        <v>22</v>
      </c>
      <c r="M24" s="45" t="s">
        <v>33</v>
      </c>
      <c r="N24" s="45" t="s">
        <v>34</v>
      </c>
      <c r="O24" s="45" t="s">
        <v>80</v>
      </c>
      <c r="P24" s="45" t="s">
        <v>32</v>
      </c>
      <c r="Q24" s="45" t="s">
        <v>36</v>
      </c>
      <c r="R24" s="45" t="s">
        <v>35</v>
      </c>
      <c r="S24" s="45" t="s">
        <v>19</v>
      </c>
      <c r="T24" s="45" t="s">
        <v>0</v>
      </c>
      <c r="U24" s="45" t="s">
        <v>1</v>
      </c>
      <c r="V24" s="45" t="s">
        <v>2</v>
      </c>
      <c r="W24" s="45" t="s">
        <v>3</v>
      </c>
      <c r="X24" s="109" t="s">
        <v>15</v>
      </c>
      <c r="Z24" s="174" t="s">
        <v>175</v>
      </c>
    </row>
    <row r="25" spans="1:26" s="42" customFormat="1" ht="19" customHeight="1">
      <c r="A25" s="208"/>
      <c r="B25" s="193"/>
      <c r="C25" s="194"/>
      <c r="D25" s="195"/>
      <c r="E25" s="152" t="str">
        <f>_xlfn.IFNA(IF(VLOOKUP(TblTrvlDetails[[#This Row],[Location]],TblDom[],2,FALSE)&lt;&gt;"Other","D",IF(VLOOKUP(TblTrvlDetails[[#This Row],[Location]],TblDom[],2,FALSE)="Other","I","")),"")</f>
        <v/>
      </c>
      <c r="F25"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25" s="153"/>
      <c r="H25" s="187">
        <v>0</v>
      </c>
      <c r="I25" s="188">
        <v>0</v>
      </c>
      <c r="J25" s="188">
        <v>0</v>
      </c>
      <c r="K25" s="189">
        <v>0</v>
      </c>
      <c r="L25"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155"/>
      <c r="N25" s="155"/>
      <c r="O25" s="156">
        <f t="shared" ref="O25:O53" si="0">_xlfn.IFS(H25=1,"personal",H25=0,0)</f>
        <v>0</v>
      </c>
      <c r="P25" s="155"/>
      <c r="Q25" s="155"/>
      <c r="R25" s="155"/>
      <c r="S25" s="157">
        <f>IF(ISBLANK(TblTrvlDetails[[#This Row],[Location]]),0,IF(TblTrvlDetails[[#This Row],[D/I]]="I",VLOOKUP(TblTrvlDetails[[#This Row],[Location]],TblDom[],3,FALSE),VLOOKUP(TblTrvlDetails[[#This Row],[Location]],TblDom[],2,FALSE)))</f>
        <v>0</v>
      </c>
      <c r="T25"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159">
        <f>IF((TblTrvlDetails[[#This Row],[Personal Day?
Yes = 1]]=1),"Personal",SUM(L25:N25,P25:R25,ROUNDDOWN((O25*$W$9),2)))</f>
        <v>0</v>
      </c>
    </row>
    <row r="26" spans="1:26" s="42" customFormat="1" ht="19" customHeight="1">
      <c r="A26" s="208"/>
      <c r="B26" s="193"/>
      <c r="C26" s="194"/>
      <c r="D26" s="195"/>
      <c r="E26" s="152" t="str">
        <f>_xlfn.IFNA(IF(VLOOKUP(TblTrvlDetails[[#This Row],[Location]],TblDom[],2,FALSE)&lt;&gt;"Other","D",IF(VLOOKUP(TblTrvlDetails[[#This Row],[Location]],TblDom[],2,FALSE)="Other","I","")),"")</f>
        <v/>
      </c>
      <c r="F26"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26" s="153"/>
      <c r="H26" s="187">
        <v>0</v>
      </c>
      <c r="I26" s="188">
        <v>0</v>
      </c>
      <c r="J26" s="188">
        <v>0</v>
      </c>
      <c r="K26" s="189">
        <v>0</v>
      </c>
      <c r="L26"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155"/>
      <c r="N26" s="155"/>
      <c r="O26" s="156">
        <f t="shared" si="0"/>
        <v>0</v>
      </c>
      <c r="P26" s="155"/>
      <c r="Q26" s="155"/>
      <c r="R26" s="155"/>
      <c r="S26" s="157">
        <f>IF(ISBLANK(TblTrvlDetails[[#This Row],[Location]]),0,IF(TblTrvlDetails[[#This Row],[D/I]]="I",VLOOKUP(TblTrvlDetails[[#This Row],[Location]],TblDom[],3,FALSE),VLOOKUP(TblTrvlDetails[[#This Row],[Location]],TblDom[],2,FALSE)))</f>
        <v>0</v>
      </c>
      <c r="T26"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159">
        <f>IF((TblTrvlDetails[[#This Row],[Personal Day?
Yes = 1]]=1),"Personal",SUM(L26:N26,P26:R26,ROUNDDOWN((O26*$W$9),2)))</f>
        <v>0</v>
      </c>
    </row>
    <row r="27" spans="1:26" s="42" customFormat="1" ht="19" customHeight="1">
      <c r="A27" s="208"/>
      <c r="B27" s="193"/>
      <c r="C27" s="194"/>
      <c r="D27" s="195"/>
      <c r="E27" s="152" t="str">
        <f>_xlfn.IFNA(IF(VLOOKUP(TblTrvlDetails[[#This Row],[Location]],TblDom[],2,FALSE)&lt;&gt;"Other","D",IF(VLOOKUP(TblTrvlDetails[[#This Row],[Location]],TblDom[],2,FALSE)="Other","I","")),"")</f>
        <v/>
      </c>
      <c r="F27"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27" s="153"/>
      <c r="H27" s="187">
        <v>0</v>
      </c>
      <c r="I27" s="188">
        <v>0</v>
      </c>
      <c r="J27" s="188">
        <v>0</v>
      </c>
      <c r="K27" s="189">
        <v>0</v>
      </c>
      <c r="L27"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155"/>
      <c r="N27" s="155"/>
      <c r="O27" s="156">
        <f t="shared" si="0"/>
        <v>0</v>
      </c>
      <c r="P27" s="155"/>
      <c r="Q27" s="155"/>
      <c r="R27" s="155"/>
      <c r="S27" s="157">
        <f>IF(ISBLANK(TblTrvlDetails[[#This Row],[Location]]),0,IF(TblTrvlDetails[[#This Row],[D/I]]="I",VLOOKUP(TblTrvlDetails[[#This Row],[Location]],TblDom[],3,FALSE),VLOOKUP(TblTrvlDetails[[#This Row],[Location]],TblDom[],2,FALSE)))</f>
        <v>0</v>
      </c>
      <c r="T27"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159">
        <f>IF((TblTrvlDetails[[#This Row],[Personal Day?
Yes = 1]]=1),"Personal",SUM(L27:N27,P27:R27,ROUNDDOWN((O27*$W$9),2)))</f>
        <v>0</v>
      </c>
    </row>
    <row r="28" spans="1:26" s="42" customFormat="1" ht="19" customHeight="1">
      <c r="A28" s="208"/>
      <c r="B28" s="193"/>
      <c r="C28" s="194"/>
      <c r="D28" s="195"/>
      <c r="E28" s="152" t="str">
        <f>_xlfn.IFNA(IF(VLOOKUP(TblTrvlDetails[[#This Row],[Location]],TblDom[],2,FALSE)&lt;&gt;"Other","D",IF(VLOOKUP(TblTrvlDetails[[#This Row],[Location]],TblDom[],2,FALSE)="Other","I","")),"")</f>
        <v/>
      </c>
      <c r="F28"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28" s="153"/>
      <c r="H28" s="187">
        <v>0</v>
      </c>
      <c r="I28" s="188">
        <v>0</v>
      </c>
      <c r="J28" s="188">
        <v>0</v>
      </c>
      <c r="K28" s="189">
        <v>0</v>
      </c>
      <c r="L28"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155"/>
      <c r="N28" s="155"/>
      <c r="O28" s="156">
        <f t="shared" si="0"/>
        <v>0</v>
      </c>
      <c r="P28" s="155"/>
      <c r="Q28" s="155"/>
      <c r="R28" s="155"/>
      <c r="S28" s="157">
        <f>IF(ISBLANK(TblTrvlDetails[[#This Row],[Location]]),0,IF(TblTrvlDetails[[#This Row],[D/I]]="I",VLOOKUP(TblTrvlDetails[[#This Row],[Location]],TblDom[],3,FALSE),VLOOKUP(TblTrvlDetails[[#This Row],[Location]],TblDom[],2,FALSE)))</f>
        <v>0</v>
      </c>
      <c r="T28"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159">
        <f>IF((TblTrvlDetails[[#This Row],[Personal Day?
Yes = 1]]=1),"Personal",SUM(L28:N28,P28:R28,ROUNDDOWN((O28*$W$9),2)))</f>
        <v>0</v>
      </c>
    </row>
    <row r="29" spans="1:26" s="42" customFormat="1" ht="19" customHeight="1">
      <c r="A29" s="208"/>
      <c r="B29" s="193"/>
      <c r="C29" s="194"/>
      <c r="D29" s="195"/>
      <c r="E29" s="152" t="str">
        <f>_xlfn.IFNA(IF(VLOOKUP(TblTrvlDetails[[#This Row],[Location]],TblDom[],2,FALSE)&lt;&gt;"Other","D",IF(VLOOKUP(TblTrvlDetails[[#This Row],[Location]],TblDom[],2,FALSE)="Other","I","")),"")</f>
        <v/>
      </c>
      <c r="F29"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29" s="153"/>
      <c r="H29" s="187">
        <v>0</v>
      </c>
      <c r="I29" s="188">
        <v>0</v>
      </c>
      <c r="J29" s="188">
        <v>0</v>
      </c>
      <c r="K29" s="189">
        <v>0</v>
      </c>
      <c r="L29"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155"/>
      <c r="N29" s="155"/>
      <c r="O29" s="156">
        <f t="shared" si="0"/>
        <v>0</v>
      </c>
      <c r="P29" s="155"/>
      <c r="Q29" s="155"/>
      <c r="R29" s="155"/>
      <c r="S29" s="157">
        <f>IF(ISBLANK(TblTrvlDetails[[#This Row],[Location]]),0,IF(TblTrvlDetails[[#This Row],[D/I]]="I",VLOOKUP(TblTrvlDetails[[#This Row],[Location]],TblDom[],3,FALSE),VLOOKUP(TblTrvlDetails[[#This Row],[Location]],TblDom[],2,FALSE)))</f>
        <v>0</v>
      </c>
      <c r="T29"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159">
        <f>IF((TblTrvlDetails[[#This Row],[Personal Day?
Yes = 1]]=1),"Personal",SUM(L29:N29,P29:R29,ROUNDDOWN((O29*$W$9),2)))</f>
        <v>0</v>
      </c>
    </row>
    <row r="30" spans="1:26" s="42" customFormat="1" ht="19" customHeight="1">
      <c r="A30" s="208"/>
      <c r="B30" s="193"/>
      <c r="C30" s="194"/>
      <c r="D30" s="195"/>
      <c r="E30" s="152" t="str">
        <f>_xlfn.IFNA(IF(VLOOKUP(TblTrvlDetails[[#This Row],[Location]],TblDom[],2,FALSE)&lt;&gt;"Other","D",IF(VLOOKUP(TblTrvlDetails[[#This Row],[Location]],TblDom[],2,FALSE)="Other","I","")),"")</f>
        <v/>
      </c>
      <c r="F30"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0" s="153"/>
      <c r="H30" s="187">
        <v>0</v>
      </c>
      <c r="I30" s="188">
        <v>0</v>
      </c>
      <c r="J30" s="188">
        <v>0</v>
      </c>
      <c r="K30" s="189">
        <v>0</v>
      </c>
      <c r="L30"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155"/>
      <c r="N30" s="155"/>
      <c r="O30" s="156">
        <f t="shared" si="0"/>
        <v>0</v>
      </c>
      <c r="P30" s="155"/>
      <c r="Q30" s="155"/>
      <c r="R30" s="155"/>
      <c r="S30" s="157">
        <f>IF(ISBLANK(TblTrvlDetails[[#This Row],[Location]]),0,IF(TblTrvlDetails[[#This Row],[D/I]]="I",VLOOKUP(TblTrvlDetails[[#This Row],[Location]],TblDom[],3,FALSE),VLOOKUP(TblTrvlDetails[[#This Row],[Location]],TblDom[],2,FALSE)))</f>
        <v>0</v>
      </c>
      <c r="T30"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159">
        <f>IF((TblTrvlDetails[[#This Row],[Personal Day?
Yes = 1]]=1),"Personal",SUM(L30:N30,P30:R30,ROUNDDOWN((O30*$W$9),2)))</f>
        <v>0</v>
      </c>
    </row>
    <row r="31" spans="1:26" s="42" customFormat="1" ht="19" customHeight="1">
      <c r="A31" s="208"/>
      <c r="B31" s="193"/>
      <c r="C31" s="194"/>
      <c r="D31" s="195"/>
      <c r="E31" s="152" t="str">
        <f>_xlfn.IFNA(IF(VLOOKUP(TblTrvlDetails[[#This Row],[Location]],TblDom[],2,FALSE)&lt;&gt;"Other","D",IF(VLOOKUP(TblTrvlDetails[[#This Row],[Location]],TblDom[],2,FALSE)="Other","I","")),"")</f>
        <v/>
      </c>
      <c r="F31"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1" s="153"/>
      <c r="H31" s="187">
        <v>0</v>
      </c>
      <c r="I31" s="188">
        <v>0</v>
      </c>
      <c r="J31" s="188">
        <v>0</v>
      </c>
      <c r="K31" s="189">
        <v>0</v>
      </c>
      <c r="L31"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1" s="155"/>
      <c r="N31" s="155"/>
      <c r="O31" s="156">
        <f t="shared" si="0"/>
        <v>0</v>
      </c>
      <c r="P31" s="155"/>
      <c r="Q31" s="155"/>
      <c r="R31" s="155"/>
      <c r="S31" s="157">
        <f>IF(ISBLANK(TblTrvlDetails[[#This Row],[Location]]),0,IF(TblTrvlDetails[[#This Row],[D/I]]="I",VLOOKUP(TblTrvlDetails[[#This Row],[Location]],TblDom[],3,FALSE),VLOOKUP(TblTrvlDetails[[#This Row],[Location]],TblDom[],2,FALSE)))</f>
        <v>0</v>
      </c>
      <c r="T31"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1"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1"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1"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1" s="159">
        <f>IF((TblTrvlDetails[[#This Row],[Personal Day?
Yes = 1]]=1),"Personal",SUM(L31:N31,P31:R31,ROUNDDOWN((O31*$W$9),2)))</f>
        <v>0</v>
      </c>
    </row>
    <row r="32" spans="1:26" s="42" customFormat="1" ht="19" customHeight="1">
      <c r="A32" s="208"/>
      <c r="B32" s="193"/>
      <c r="C32" s="194"/>
      <c r="D32" s="195"/>
      <c r="E32" s="152" t="str">
        <f>_xlfn.IFNA(IF(VLOOKUP(TblTrvlDetails[[#This Row],[Location]],TblDom[],2,FALSE)&lt;&gt;"Other","D",IF(VLOOKUP(TblTrvlDetails[[#This Row],[Location]],TblDom[],2,FALSE)="Other","I","")),"")</f>
        <v/>
      </c>
      <c r="F32"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2" s="153"/>
      <c r="H32" s="187">
        <v>0</v>
      </c>
      <c r="I32" s="188">
        <v>0</v>
      </c>
      <c r="J32" s="188">
        <v>0</v>
      </c>
      <c r="K32" s="189">
        <v>0</v>
      </c>
      <c r="L32"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2" s="155"/>
      <c r="N32" s="155"/>
      <c r="O32" s="156">
        <f t="shared" si="0"/>
        <v>0</v>
      </c>
      <c r="P32" s="155"/>
      <c r="Q32" s="155"/>
      <c r="R32" s="155"/>
      <c r="S32" s="157">
        <f>IF(ISBLANK(TblTrvlDetails[[#This Row],[Location]]),0,IF(TblTrvlDetails[[#This Row],[D/I]]="I",VLOOKUP(TblTrvlDetails[[#This Row],[Location]],TblDom[],3,FALSE),VLOOKUP(TblTrvlDetails[[#This Row],[Location]],TblDom[],2,FALSE)))</f>
        <v>0</v>
      </c>
      <c r="T32"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2"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2"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2"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2" s="159">
        <f>IF((TblTrvlDetails[[#This Row],[Personal Day?
Yes = 1]]=1),"Personal",SUM(L32:N32,P32:R32,ROUNDDOWN((O32*$W$9),2)))</f>
        <v>0</v>
      </c>
    </row>
    <row r="33" spans="1:24" s="42" customFormat="1" ht="19" customHeight="1">
      <c r="A33" s="208"/>
      <c r="B33" s="193"/>
      <c r="C33" s="194"/>
      <c r="D33" s="195"/>
      <c r="E33" s="152" t="str">
        <f>_xlfn.IFNA(IF(VLOOKUP(TblTrvlDetails[[#This Row],[Location]],TblDom[],2,FALSE)&lt;&gt;"Other","D",IF(VLOOKUP(TblTrvlDetails[[#This Row],[Location]],TblDom[],2,FALSE)="Other","I","")),"")</f>
        <v/>
      </c>
      <c r="F33"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3" s="153"/>
      <c r="H33" s="187">
        <v>0</v>
      </c>
      <c r="I33" s="188">
        <v>0</v>
      </c>
      <c r="J33" s="188">
        <v>0</v>
      </c>
      <c r="K33" s="189">
        <v>0</v>
      </c>
      <c r="L33"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3" s="155"/>
      <c r="N33" s="155"/>
      <c r="O33" s="156">
        <f t="shared" si="0"/>
        <v>0</v>
      </c>
      <c r="P33" s="155"/>
      <c r="Q33" s="155"/>
      <c r="R33" s="155"/>
      <c r="S33" s="157">
        <f>IF(ISBLANK(TblTrvlDetails[[#This Row],[Location]]),0,IF(TblTrvlDetails[[#This Row],[D/I]]="I",VLOOKUP(TblTrvlDetails[[#This Row],[Location]],TblDom[],3,FALSE),VLOOKUP(TblTrvlDetails[[#This Row],[Location]],TblDom[],2,FALSE)))</f>
        <v>0</v>
      </c>
      <c r="T33"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3"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3"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3"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3" s="159">
        <f>IF((TblTrvlDetails[[#This Row],[Personal Day?
Yes = 1]]=1),"Personal",SUM(L33:N33,P33:R33,ROUNDDOWN((O33*$W$9),2)))</f>
        <v>0</v>
      </c>
    </row>
    <row r="34" spans="1:24" s="42" customFormat="1" ht="19" customHeight="1">
      <c r="A34" s="208"/>
      <c r="B34" s="193"/>
      <c r="C34" s="194"/>
      <c r="D34" s="195"/>
      <c r="E34" s="152" t="str">
        <f>_xlfn.IFNA(IF(VLOOKUP(TblTrvlDetails[[#This Row],[Location]],TblDom[],2,FALSE)&lt;&gt;"Other","D",IF(VLOOKUP(TblTrvlDetails[[#This Row],[Location]],TblDom[],2,FALSE)="Other","I","")),"")</f>
        <v/>
      </c>
      <c r="F34"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4" s="153"/>
      <c r="H34" s="187">
        <v>0</v>
      </c>
      <c r="I34" s="188">
        <v>0</v>
      </c>
      <c r="J34" s="188">
        <v>0</v>
      </c>
      <c r="K34" s="189">
        <v>0</v>
      </c>
      <c r="L34"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4" s="155"/>
      <c r="N34" s="155"/>
      <c r="O34" s="156">
        <f t="shared" si="0"/>
        <v>0</v>
      </c>
      <c r="P34" s="155"/>
      <c r="Q34" s="155"/>
      <c r="R34" s="155"/>
      <c r="S34" s="157">
        <f>IF(ISBLANK(TblTrvlDetails[[#This Row],[Location]]),0,IF(TblTrvlDetails[[#This Row],[D/I]]="I",VLOOKUP(TblTrvlDetails[[#This Row],[Location]],TblDom[],3,FALSE),VLOOKUP(TblTrvlDetails[[#This Row],[Location]],TblDom[],2,FALSE)))</f>
        <v>0</v>
      </c>
      <c r="T34"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4"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4"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4"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4" s="159">
        <f>IF((TblTrvlDetails[[#This Row],[Personal Day?
Yes = 1]]=1),"Personal",SUM(L34:N34,P34:R34,ROUNDDOWN((O34*$W$9),2)))</f>
        <v>0</v>
      </c>
    </row>
    <row r="35" spans="1:24" s="42" customFormat="1" ht="19" customHeight="1">
      <c r="A35" s="208"/>
      <c r="B35" s="193"/>
      <c r="C35" s="194"/>
      <c r="D35" s="195"/>
      <c r="E35" s="152" t="str">
        <f>_xlfn.IFNA(IF(VLOOKUP(TblTrvlDetails[[#This Row],[Location]],TblDom[],2,FALSE)&lt;&gt;"Other","D",IF(VLOOKUP(TblTrvlDetails[[#This Row],[Location]],TblDom[],2,FALSE)="Other","I","")),"")</f>
        <v/>
      </c>
      <c r="F35"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5" s="153"/>
      <c r="H35" s="187">
        <v>0</v>
      </c>
      <c r="I35" s="188">
        <v>0</v>
      </c>
      <c r="J35" s="188">
        <v>0</v>
      </c>
      <c r="K35" s="189">
        <v>0</v>
      </c>
      <c r="L35"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5" s="155"/>
      <c r="N35" s="155"/>
      <c r="O35" s="156">
        <f t="shared" si="0"/>
        <v>0</v>
      </c>
      <c r="P35" s="155"/>
      <c r="Q35" s="155"/>
      <c r="R35" s="155"/>
      <c r="S35" s="157">
        <f>IF(ISBLANK(TblTrvlDetails[[#This Row],[Location]]),0,IF(TblTrvlDetails[[#This Row],[D/I]]="I",VLOOKUP(TblTrvlDetails[[#This Row],[Location]],TblDom[],3,FALSE),VLOOKUP(TblTrvlDetails[[#This Row],[Location]],TblDom[],2,FALSE)))</f>
        <v>0</v>
      </c>
      <c r="T35"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5"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5"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5"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5" s="159">
        <f>IF((TblTrvlDetails[[#This Row],[Personal Day?
Yes = 1]]=1),"Personal",SUM(L35:N35,P35:R35,ROUNDDOWN((O35*$W$9),2)))</f>
        <v>0</v>
      </c>
    </row>
    <row r="36" spans="1:24" s="42" customFormat="1" ht="19" customHeight="1">
      <c r="A36" s="208"/>
      <c r="B36" s="193"/>
      <c r="C36" s="194"/>
      <c r="D36" s="195"/>
      <c r="E36" s="152" t="str">
        <f>_xlfn.IFNA(IF(VLOOKUP(TblTrvlDetails[[#This Row],[Location]],TblDom[],2,FALSE)&lt;&gt;"Other","D",IF(VLOOKUP(TblTrvlDetails[[#This Row],[Location]],TblDom[],2,FALSE)="Other","I","")),"")</f>
        <v/>
      </c>
      <c r="F36"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6" s="153"/>
      <c r="H36" s="187">
        <v>0</v>
      </c>
      <c r="I36" s="188">
        <v>0</v>
      </c>
      <c r="J36" s="188">
        <v>0</v>
      </c>
      <c r="K36" s="189">
        <v>0</v>
      </c>
      <c r="L36"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6" s="155"/>
      <c r="N36" s="155"/>
      <c r="O36" s="156">
        <f t="shared" si="0"/>
        <v>0</v>
      </c>
      <c r="P36" s="155"/>
      <c r="Q36" s="155"/>
      <c r="R36" s="155"/>
      <c r="S36" s="157">
        <f>IF(ISBLANK(TblTrvlDetails[[#This Row],[Location]]),0,IF(TblTrvlDetails[[#This Row],[D/I]]="I",VLOOKUP(TblTrvlDetails[[#This Row],[Location]],TblDom[],3,FALSE),VLOOKUP(TblTrvlDetails[[#This Row],[Location]],TblDom[],2,FALSE)))</f>
        <v>0</v>
      </c>
      <c r="T36"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6"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6"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6"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6" s="159">
        <f>IF((TblTrvlDetails[[#This Row],[Personal Day?
Yes = 1]]=1),"Personal",SUM(L36:N36,P36:R36,ROUNDDOWN((O36*$W$9),2)))</f>
        <v>0</v>
      </c>
    </row>
    <row r="37" spans="1:24" s="42" customFormat="1" ht="19" customHeight="1">
      <c r="A37" s="208"/>
      <c r="B37" s="193"/>
      <c r="C37" s="194"/>
      <c r="D37" s="195"/>
      <c r="E37" s="152" t="str">
        <f>_xlfn.IFNA(IF(VLOOKUP(TblTrvlDetails[[#This Row],[Location]],TblDom[],2,FALSE)&lt;&gt;"Other","D",IF(VLOOKUP(TblTrvlDetails[[#This Row],[Location]],TblDom[],2,FALSE)="Other","I","")),"")</f>
        <v/>
      </c>
      <c r="F37"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7" s="153"/>
      <c r="H37" s="187">
        <v>0</v>
      </c>
      <c r="I37" s="188">
        <v>0</v>
      </c>
      <c r="J37" s="188">
        <v>0</v>
      </c>
      <c r="K37" s="189">
        <v>0</v>
      </c>
      <c r="L37"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7" s="155"/>
      <c r="N37" s="155"/>
      <c r="O37" s="156">
        <f t="shared" si="0"/>
        <v>0</v>
      </c>
      <c r="P37" s="155"/>
      <c r="Q37" s="155"/>
      <c r="R37" s="155"/>
      <c r="S37" s="157">
        <f>IF(ISBLANK(TblTrvlDetails[[#This Row],[Location]]),0,IF(TblTrvlDetails[[#This Row],[D/I]]="I",VLOOKUP(TblTrvlDetails[[#This Row],[Location]],TblDom[],3,FALSE),VLOOKUP(TblTrvlDetails[[#This Row],[Location]],TblDom[],2,FALSE)))</f>
        <v>0</v>
      </c>
      <c r="T37"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7"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7"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7"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7" s="159">
        <f>IF((TblTrvlDetails[[#This Row],[Personal Day?
Yes = 1]]=1),"Personal",SUM(L37:N37,P37:R37,ROUNDDOWN((O37*$W$9),2)))</f>
        <v>0</v>
      </c>
    </row>
    <row r="38" spans="1:24" s="42" customFormat="1" ht="19" customHeight="1">
      <c r="A38" s="208"/>
      <c r="B38" s="193"/>
      <c r="C38" s="194"/>
      <c r="D38" s="195"/>
      <c r="E38" s="152" t="str">
        <f>_xlfn.IFNA(IF(VLOOKUP(TblTrvlDetails[[#This Row],[Location]],TblDom[],2,FALSE)&lt;&gt;"Other","D",IF(VLOOKUP(TblTrvlDetails[[#This Row],[Location]],TblDom[],2,FALSE)="Other","I","")),"")</f>
        <v/>
      </c>
      <c r="F38"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8" s="153"/>
      <c r="H38" s="187">
        <v>0</v>
      </c>
      <c r="I38" s="188">
        <v>0</v>
      </c>
      <c r="J38" s="188">
        <v>0</v>
      </c>
      <c r="K38" s="189">
        <v>0</v>
      </c>
      <c r="L38"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8" s="155"/>
      <c r="N38" s="155"/>
      <c r="O38" s="156">
        <f t="shared" si="0"/>
        <v>0</v>
      </c>
      <c r="P38" s="155"/>
      <c r="Q38" s="155"/>
      <c r="R38" s="155"/>
      <c r="S38" s="157">
        <f>IF(ISBLANK(TblTrvlDetails[[#This Row],[Location]]),0,IF(TblTrvlDetails[[#This Row],[D/I]]="I",VLOOKUP(TblTrvlDetails[[#This Row],[Location]],TblDom[],3,FALSE),VLOOKUP(TblTrvlDetails[[#This Row],[Location]],TblDom[],2,FALSE)))</f>
        <v>0</v>
      </c>
      <c r="T38"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8"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8"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8"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8" s="159">
        <f>IF((TblTrvlDetails[[#This Row],[Personal Day?
Yes = 1]]=1),"Personal",SUM(L38:N38,P38:R38,ROUNDDOWN((O38*$W$9),2)))</f>
        <v>0</v>
      </c>
    </row>
    <row r="39" spans="1:24" s="42" customFormat="1" ht="19" customHeight="1">
      <c r="A39" s="208"/>
      <c r="B39" s="193"/>
      <c r="C39" s="194"/>
      <c r="D39" s="195"/>
      <c r="E39" s="152" t="str">
        <f>_xlfn.IFNA(IF(VLOOKUP(TblTrvlDetails[[#This Row],[Location]],TblDom[],2,FALSE)&lt;&gt;"Other","D",IF(VLOOKUP(TblTrvlDetails[[#This Row],[Location]],TblDom[],2,FALSE)="Other","I","")),"")</f>
        <v/>
      </c>
      <c r="F39"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39" s="153"/>
      <c r="H39" s="187">
        <v>0</v>
      </c>
      <c r="I39" s="188">
        <v>0</v>
      </c>
      <c r="J39" s="188">
        <v>0</v>
      </c>
      <c r="K39" s="189">
        <v>0</v>
      </c>
      <c r="L39"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9" s="155"/>
      <c r="N39" s="155"/>
      <c r="O39" s="156">
        <f t="shared" si="0"/>
        <v>0</v>
      </c>
      <c r="P39" s="155"/>
      <c r="Q39" s="155"/>
      <c r="R39" s="155"/>
      <c r="S39" s="157">
        <f>IF(ISBLANK(TblTrvlDetails[[#This Row],[Location]]),0,IF(TblTrvlDetails[[#This Row],[D/I]]="I",VLOOKUP(TblTrvlDetails[[#This Row],[Location]],TblDom[],3,FALSE),VLOOKUP(TblTrvlDetails[[#This Row],[Location]],TblDom[],2,FALSE)))</f>
        <v>0</v>
      </c>
      <c r="T39"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9"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9"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9"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9" s="159">
        <f>IF((TblTrvlDetails[[#This Row],[Personal Day?
Yes = 1]]=1),"Personal",SUM(L39:N39,P39:R39,ROUNDDOWN((O39*$W$9),2)))</f>
        <v>0</v>
      </c>
    </row>
    <row r="40" spans="1:24" s="42" customFormat="1" ht="19" customHeight="1">
      <c r="A40" s="208"/>
      <c r="B40" s="193"/>
      <c r="C40" s="194"/>
      <c r="D40" s="195"/>
      <c r="E40" s="152" t="str">
        <f>_xlfn.IFNA(IF(VLOOKUP(TblTrvlDetails[[#This Row],[Location]],TblDom[],2,FALSE)&lt;&gt;"Other","D",IF(VLOOKUP(TblTrvlDetails[[#This Row],[Location]],TblDom[],2,FALSE)="Other","I","")),"")</f>
        <v/>
      </c>
      <c r="F40"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0" s="153"/>
      <c r="H40" s="187">
        <v>0</v>
      </c>
      <c r="I40" s="188">
        <v>0</v>
      </c>
      <c r="J40" s="188">
        <v>0</v>
      </c>
      <c r="K40" s="189">
        <v>0</v>
      </c>
      <c r="L40"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0" s="155"/>
      <c r="N40" s="155"/>
      <c r="O40" s="156">
        <f t="shared" si="0"/>
        <v>0</v>
      </c>
      <c r="P40" s="155"/>
      <c r="Q40" s="155"/>
      <c r="R40" s="155"/>
      <c r="S40" s="157">
        <f>IF(ISBLANK(TblTrvlDetails[[#This Row],[Location]]),0,IF(TblTrvlDetails[[#This Row],[D/I]]="I",VLOOKUP(TblTrvlDetails[[#This Row],[Location]],TblDom[],3,FALSE),VLOOKUP(TblTrvlDetails[[#This Row],[Location]],TblDom[],2,FALSE)))</f>
        <v>0</v>
      </c>
      <c r="T40"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0"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0"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0"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0" s="159">
        <f>IF((TblTrvlDetails[[#This Row],[Personal Day?
Yes = 1]]=1),"Personal",SUM(L40:N40,P40:R40,ROUNDDOWN((O40*$W$9),2)))</f>
        <v>0</v>
      </c>
    </row>
    <row r="41" spans="1:24" s="42" customFormat="1" ht="19" customHeight="1">
      <c r="A41" s="208"/>
      <c r="B41" s="193"/>
      <c r="C41" s="194"/>
      <c r="D41" s="195"/>
      <c r="E41" s="152" t="str">
        <f>_xlfn.IFNA(IF(VLOOKUP(TblTrvlDetails[[#This Row],[Location]],TblDom[],2,FALSE)&lt;&gt;"Other","D",IF(VLOOKUP(TblTrvlDetails[[#This Row],[Location]],TblDom[],2,FALSE)="Other","I","")),"")</f>
        <v/>
      </c>
      <c r="F41"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1" s="153"/>
      <c r="H41" s="187">
        <v>0</v>
      </c>
      <c r="I41" s="188">
        <v>0</v>
      </c>
      <c r="J41" s="188">
        <v>0</v>
      </c>
      <c r="K41" s="189">
        <v>0</v>
      </c>
      <c r="L41"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1" s="155"/>
      <c r="N41" s="155"/>
      <c r="O41" s="156">
        <f t="shared" si="0"/>
        <v>0</v>
      </c>
      <c r="P41" s="155"/>
      <c r="Q41" s="155"/>
      <c r="R41" s="155"/>
      <c r="S41" s="157">
        <f>IF(ISBLANK(TblTrvlDetails[[#This Row],[Location]]),0,IF(TblTrvlDetails[[#This Row],[D/I]]="I",VLOOKUP(TblTrvlDetails[[#This Row],[Location]],TblDom[],3,FALSE),VLOOKUP(TblTrvlDetails[[#This Row],[Location]],TblDom[],2,FALSE)))</f>
        <v>0</v>
      </c>
      <c r="T41"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1"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1"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1"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1" s="159">
        <f>IF((TblTrvlDetails[[#This Row],[Personal Day?
Yes = 1]]=1),"Personal",SUM(L41:N41,P41:R41,ROUNDDOWN((O41*$W$9),2)))</f>
        <v>0</v>
      </c>
    </row>
    <row r="42" spans="1:24" s="42" customFormat="1" ht="19" customHeight="1">
      <c r="A42" s="208"/>
      <c r="B42" s="193"/>
      <c r="C42" s="194"/>
      <c r="D42" s="195"/>
      <c r="E42" s="152" t="str">
        <f>_xlfn.IFNA(IF(VLOOKUP(TblTrvlDetails[[#This Row],[Location]],TblDom[],2,FALSE)&lt;&gt;"Other","D",IF(VLOOKUP(TblTrvlDetails[[#This Row],[Location]],TblDom[],2,FALSE)="Other","I","")),"")</f>
        <v/>
      </c>
      <c r="F42"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2" s="153"/>
      <c r="H42" s="187">
        <v>0</v>
      </c>
      <c r="I42" s="188">
        <v>0</v>
      </c>
      <c r="J42" s="188">
        <v>0</v>
      </c>
      <c r="K42" s="189">
        <v>0</v>
      </c>
      <c r="L42"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2" s="155"/>
      <c r="N42" s="155"/>
      <c r="O42" s="156">
        <f t="shared" si="0"/>
        <v>0</v>
      </c>
      <c r="P42" s="155"/>
      <c r="Q42" s="155"/>
      <c r="R42" s="155"/>
      <c r="S42" s="157">
        <f>IF(ISBLANK(TblTrvlDetails[[#This Row],[Location]]),0,IF(TblTrvlDetails[[#This Row],[D/I]]="I",VLOOKUP(TblTrvlDetails[[#This Row],[Location]],TblDom[],3,FALSE),VLOOKUP(TblTrvlDetails[[#This Row],[Location]],TblDom[],2,FALSE)))</f>
        <v>0</v>
      </c>
      <c r="T42"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2"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2"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2"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2" s="159">
        <f>IF((TblTrvlDetails[[#This Row],[Personal Day?
Yes = 1]]=1),"Personal",SUM(L42:N42,P42:R42,ROUNDDOWN((O42*$W$9),2)))</f>
        <v>0</v>
      </c>
    </row>
    <row r="43" spans="1:24" s="42" customFormat="1" ht="19" customHeight="1">
      <c r="A43" s="208"/>
      <c r="B43" s="193"/>
      <c r="C43" s="194"/>
      <c r="D43" s="195"/>
      <c r="E43" s="152" t="str">
        <f>_xlfn.IFNA(IF(VLOOKUP(TblTrvlDetails[[#This Row],[Location]],TblDom[],2,FALSE)&lt;&gt;"Other","D",IF(VLOOKUP(TblTrvlDetails[[#This Row],[Location]],TblDom[],2,FALSE)="Other","I","")),"")</f>
        <v/>
      </c>
      <c r="F43"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3" s="153"/>
      <c r="H43" s="187">
        <v>0</v>
      </c>
      <c r="I43" s="188">
        <v>0</v>
      </c>
      <c r="J43" s="188">
        <v>0</v>
      </c>
      <c r="K43" s="189">
        <v>0</v>
      </c>
      <c r="L43"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3" s="155"/>
      <c r="N43" s="155"/>
      <c r="O43" s="156">
        <f t="shared" si="0"/>
        <v>0</v>
      </c>
      <c r="P43" s="155"/>
      <c r="Q43" s="155"/>
      <c r="R43" s="155"/>
      <c r="S43" s="157">
        <f>IF(ISBLANK(TblTrvlDetails[[#This Row],[Location]]),0,IF(TblTrvlDetails[[#This Row],[D/I]]="I",VLOOKUP(TblTrvlDetails[[#This Row],[Location]],TblDom[],3,FALSE),VLOOKUP(TblTrvlDetails[[#This Row],[Location]],TblDom[],2,FALSE)))</f>
        <v>0</v>
      </c>
      <c r="T43"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3"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3"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3"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3" s="159">
        <f>IF((TblTrvlDetails[[#This Row],[Personal Day?
Yes = 1]]=1),"Personal",SUM(L43:N43,P43:R43,ROUNDDOWN((O43*$W$9),2)))</f>
        <v>0</v>
      </c>
    </row>
    <row r="44" spans="1:24" s="42" customFormat="1" ht="19" customHeight="1">
      <c r="A44" s="208"/>
      <c r="B44" s="193"/>
      <c r="C44" s="194"/>
      <c r="D44" s="195"/>
      <c r="E44" s="152" t="str">
        <f>_xlfn.IFNA(IF(VLOOKUP(TblTrvlDetails[[#This Row],[Location]],TblDom[],2,FALSE)&lt;&gt;"Other","D",IF(VLOOKUP(TblTrvlDetails[[#This Row],[Location]],TblDom[],2,FALSE)="Other","I","")),"")</f>
        <v/>
      </c>
      <c r="F44"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4" s="153"/>
      <c r="H44" s="187">
        <v>0</v>
      </c>
      <c r="I44" s="188">
        <v>0</v>
      </c>
      <c r="J44" s="188">
        <v>0</v>
      </c>
      <c r="K44" s="189">
        <v>0</v>
      </c>
      <c r="L44"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4" s="155"/>
      <c r="N44" s="155"/>
      <c r="O44" s="156">
        <f t="shared" si="0"/>
        <v>0</v>
      </c>
      <c r="P44" s="155"/>
      <c r="Q44" s="155"/>
      <c r="R44" s="155"/>
      <c r="S44" s="157">
        <f>IF(ISBLANK(TblTrvlDetails[[#This Row],[Location]]),0,IF(TblTrvlDetails[[#This Row],[D/I]]="I",VLOOKUP(TblTrvlDetails[[#This Row],[Location]],TblDom[],3,FALSE),VLOOKUP(TblTrvlDetails[[#This Row],[Location]],TblDom[],2,FALSE)))</f>
        <v>0</v>
      </c>
      <c r="T44"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4"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4"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4"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4" s="159">
        <f>IF((TblTrvlDetails[[#This Row],[Personal Day?
Yes = 1]]=1),"Personal",SUM(L44:N44,P44:R44,ROUNDDOWN((O44*$W$9),2)))</f>
        <v>0</v>
      </c>
    </row>
    <row r="45" spans="1:24" s="42" customFormat="1" ht="19" customHeight="1">
      <c r="A45" s="208"/>
      <c r="B45" s="193"/>
      <c r="C45" s="194"/>
      <c r="D45" s="195"/>
      <c r="E45" s="152" t="str">
        <f>_xlfn.IFNA(IF(VLOOKUP(TblTrvlDetails[[#This Row],[Location]],TblDom[],2,FALSE)&lt;&gt;"Other","D",IF(VLOOKUP(TblTrvlDetails[[#This Row],[Location]],TblDom[],2,FALSE)="Other","I","")),"")</f>
        <v/>
      </c>
      <c r="F45"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5" s="153"/>
      <c r="H45" s="187">
        <v>0</v>
      </c>
      <c r="I45" s="188">
        <v>0</v>
      </c>
      <c r="J45" s="188">
        <v>0</v>
      </c>
      <c r="K45" s="189">
        <v>0</v>
      </c>
      <c r="L45"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5" s="155"/>
      <c r="N45" s="155"/>
      <c r="O45" s="156">
        <f t="shared" si="0"/>
        <v>0</v>
      </c>
      <c r="P45" s="155"/>
      <c r="Q45" s="155"/>
      <c r="R45" s="155"/>
      <c r="S45" s="157">
        <f>IF(ISBLANK(TblTrvlDetails[[#This Row],[Location]]),0,IF(TblTrvlDetails[[#This Row],[D/I]]="I",VLOOKUP(TblTrvlDetails[[#This Row],[Location]],TblDom[],3,FALSE),VLOOKUP(TblTrvlDetails[[#This Row],[Location]],TblDom[],2,FALSE)))</f>
        <v>0</v>
      </c>
      <c r="T45"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5"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5"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5"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5" s="159">
        <f>IF((TblTrvlDetails[[#This Row],[Personal Day?
Yes = 1]]=1),"Personal",SUM(L45:N45,P45:R45,ROUNDDOWN((O45*$W$9),2)))</f>
        <v>0</v>
      </c>
    </row>
    <row r="46" spans="1:24" s="42" customFormat="1" ht="19" customHeight="1">
      <c r="A46" s="208"/>
      <c r="B46" s="193"/>
      <c r="C46" s="194"/>
      <c r="D46" s="195"/>
      <c r="E46" s="152" t="str">
        <f>_xlfn.IFNA(IF(VLOOKUP(TblTrvlDetails[[#This Row],[Location]],TblDom[],2,FALSE)&lt;&gt;"Other","D",IF(VLOOKUP(TblTrvlDetails[[#This Row],[Location]],TblDom[],2,FALSE)="Other","I","")),"")</f>
        <v/>
      </c>
      <c r="F46"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6" s="153"/>
      <c r="H46" s="187">
        <v>0</v>
      </c>
      <c r="I46" s="188">
        <v>0</v>
      </c>
      <c r="J46" s="188">
        <v>0</v>
      </c>
      <c r="K46" s="189">
        <v>0</v>
      </c>
      <c r="L46"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6" s="155"/>
      <c r="N46" s="155"/>
      <c r="O46" s="156">
        <f t="shared" si="0"/>
        <v>0</v>
      </c>
      <c r="P46" s="155"/>
      <c r="Q46" s="155"/>
      <c r="R46" s="155"/>
      <c r="S46" s="157">
        <f>IF(ISBLANK(TblTrvlDetails[[#This Row],[Location]]),0,IF(TblTrvlDetails[[#This Row],[D/I]]="I",VLOOKUP(TblTrvlDetails[[#This Row],[Location]],TblDom[],3,FALSE),VLOOKUP(TblTrvlDetails[[#This Row],[Location]],TblDom[],2,FALSE)))</f>
        <v>0</v>
      </c>
      <c r="T46"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6"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6"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6"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6" s="159">
        <f>IF((TblTrvlDetails[[#This Row],[Personal Day?
Yes = 1]]=1),"Personal",SUM(L46:N46,P46:R46,ROUNDDOWN((O46*$W$9),2)))</f>
        <v>0</v>
      </c>
    </row>
    <row r="47" spans="1:24" s="42" customFormat="1" ht="19" customHeight="1">
      <c r="A47" s="208"/>
      <c r="B47" s="193"/>
      <c r="C47" s="194"/>
      <c r="D47" s="195"/>
      <c r="E47" s="152" t="str">
        <f>_xlfn.IFNA(IF(VLOOKUP(TblTrvlDetails[[#This Row],[Location]],TblDom[],2,FALSE)&lt;&gt;"Other","D",IF(VLOOKUP(TblTrvlDetails[[#This Row],[Location]],TblDom[],2,FALSE)="Other","I","")),"")</f>
        <v/>
      </c>
      <c r="F47"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7" s="153"/>
      <c r="H47" s="187">
        <v>0</v>
      </c>
      <c r="I47" s="188">
        <v>0</v>
      </c>
      <c r="J47" s="188">
        <v>0</v>
      </c>
      <c r="K47" s="189">
        <v>0</v>
      </c>
      <c r="L47"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7" s="155"/>
      <c r="N47" s="155"/>
      <c r="O47" s="156">
        <f t="shared" si="0"/>
        <v>0</v>
      </c>
      <c r="P47" s="155"/>
      <c r="Q47" s="155"/>
      <c r="R47" s="155"/>
      <c r="S47" s="157">
        <f>IF(ISBLANK(TblTrvlDetails[[#This Row],[Location]]),0,IF(TblTrvlDetails[[#This Row],[D/I]]="I",VLOOKUP(TblTrvlDetails[[#This Row],[Location]],TblDom[],3,FALSE),VLOOKUP(TblTrvlDetails[[#This Row],[Location]],TblDom[],2,FALSE)))</f>
        <v>0</v>
      </c>
      <c r="T47"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7"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7"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7"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7" s="159">
        <f>IF((TblTrvlDetails[[#This Row],[Personal Day?
Yes = 1]]=1),"Personal",SUM(L47:N47,P47:R47,ROUNDDOWN((O47*$W$9),2)))</f>
        <v>0</v>
      </c>
    </row>
    <row r="48" spans="1:24" s="42" customFormat="1" ht="19" customHeight="1">
      <c r="A48" s="208"/>
      <c r="B48" s="193"/>
      <c r="C48" s="194"/>
      <c r="D48" s="195"/>
      <c r="E48" s="152" t="str">
        <f>_xlfn.IFNA(IF(VLOOKUP(TblTrvlDetails[[#This Row],[Location]],TblDom[],2,FALSE)&lt;&gt;"Other","D",IF(VLOOKUP(TblTrvlDetails[[#This Row],[Location]],TblDom[],2,FALSE)="Other","I","")),"")</f>
        <v/>
      </c>
      <c r="F48"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8" s="153"/>
      <c r="H48" s="187">
        <v>0</v>
      </c>
      <c r="I48" s="188">
        <v>0</v>
      </c>
      <c r="J48" s="188">
        <v>0</v>
      </c>
      <c r="K48" s="189">
        <v>0</v>
      </c>
      <c r="L48"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8" s="155"/>
      <c r="N48" s="155"/>
      <c r="O48" s="156">
        <f t="shared" si="0"/>
        <v>0</v>
      </c>
      <c r="P48" s="155"/>
      <c r="Q48" s="155"/>
      <c r="R48" s="155"/>
      <c r="S48" s="157">
        <f>IF(ISBLANK(TblTrvlDetails[[#This Row],[Location]]),0,IF(TblTrvlDetails[[#This Row],[D/I]]="I",VLOOKUP(TblTrvlDetails[[#This Row],[Location]],TblDom[],3,FALSE),VLOOKUP(TblTrvlDetails[[#This Row],[Location]],TblDom[],2,FALSE)))</f>
        <v>0</v>
      </c>
      <c r="T48"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8"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8"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8"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8" s="159">
        <f>IF((TblTrvlDetails[[#This Row],[Personal Day?
Yes = 1]]=1),"Personal",SUM(L48:N48,P48:R48,ROUNDDOWN((O48*$W$9),2)))</f>
        <v>0</v>
      </c>
    </row>
    <row r="49" spans="1:26" s="42" customFormat="1" ht="19" customHeight="1">
      <c r="A49" s="208"/>
      <c r="B49" s="193"/>
      <c r="C49" s="194"/>
      <c r="D49" s="195"/>
      <c r="E49" s="152" t="str">
        <f>_xlfn.IFNA(IF(VLOOKUP(TblTrvlDetails[[#This Row],[Location]],TblDom[],2,FALSE)&lt;&gt;"Other","D",IF(VLOOKUP(TblTrvlDetails[[#This Row],[Location]],TblDom[],2,FALSE)="Other","I","")),"")</f>
        <v/>
      </c>
      <c r="F49"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49" s="153"/>
      <c r="H49" s="187">
        <v>0</v>
      </c>
      <c r="I49" s="188">
        <v>0</v>
      </c>
      <c r="J49" s="188">
        <v>0</v>
      </c>
      <c r="K49" s="189">
        <v>0</v>
      </c>
      <c r="L49"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9" s="155"/>
      <c r="N49" s="155"/>
      <c r="O49" s="156">
        <f t="shared" si="0"/>
        <v>0</v>
      </c>
      <c r="P49" s="155"/>
      <c r="Q49" s="155"/>
      <c r="R49" s="155"/>
      <c r="S49" s="157">
        <f>IF(ISBLANK(TblTrvlDetails[[#This Row],[Location]]),0,IF(TblTrvlDetails[[#This Row],[D/I]]="I",VLOOKUP(TblTrvlDetails[[#This Row],[Location]],TblDom[],3,FALSE),VLOOKUP(TblTrvlDetails[[#This Row],[Location]],TblDom[],2,FALSE)))</f>
        <v>0</v>
      </c>
      <c r="T49"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9"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9"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9"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9" s="159">
        <f>IF((TblTrvlDetails[[#This Row],[Personal Day?
Yes = 1]]=1),"Personal",SUM(L49:N49,P49:R49,ROUNDDOWN((O49*$W$9),2)))</f>
        <v>0</v>
      </c>
    </row>
    <row r="50" spans="1:26" s="42" customFormat="1" ht="19" customHeight="1">
      <c r="A50" s="208"/>
      <c r="B50" s="193"/>
      <c r="C50" s="194"/>
      <c r="D50" s="195"/>
      <c r="E50" s="152" t="str">
        <f>_xlfn.IFNA(IF(VLOOKUP(TblTrvlDetails[[#This Row],[Location]],TblDom[],2,FALSE)&lt;&gt;"Other","D",IF(VLOOKUP(TblTrvlDetails[[#This Row],[Location]],TblDom[],2,FALSE)="Other","I","")),"")</f>
        <v/>
      </c>
      <c r="F50"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50" s="153"/>
      <c r="H50" s="187">
        <v>0</v>
      </c>
      <c r="I50" s="188">
        <v>0</v>
      </c>
      <c r="J50" s="188">
        <v>0</v>
      </c>
      <c r="K50" s="189">
        <v>0</v>
      </c>
      <c r="L50"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0" s="155"/>
      <c r="N50" s="155"/>
      <c r="O50" s="156">
        <f t="shared" si="0"/>
        <v>0</v>
      </c>
      <c r="P50" s="155"/>
      <c r="Q50" s="155"/>
      <c r="R50" s="155"/>
      <c r="S50" s="157">
        <f>IF(ISBLANK(TblTrvlDetails[[#This Row],[Location]]),0,IF(TblTrvlDetails[[#This Row],[D/I]]="I",VLOOKUP(TblTrvlDetails[[#This Row],[Location]],TblDom[],3,FALSE),VLOOKUP(TblTrvlDetails[[#This Row],[Location]],TblDom[],2,FALSE)))</f>
        <v>0</v>
      </c>
      <c r="T50"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0"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0"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0"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0" s="159">
        <f>IF((TblTrvlDetails[[#This Row],[Personal Day?
Yes = 1]]=1),"Personal",SUM(L50:N50,P50:R50,ROUNDDOWN((O50*$W$9),2)))</f>
        <v>0</v>
      </c>
    </row>
    <row r="51" spans="1:26" s="42" customFormat="1" ht="19" customHeight="1">
      <c r="A51" s="208"/>
      <c r="B51" s="193"/>
      <c r="C51" s="194"/>
      <c r="D51" s="195"/>
      <c r="E51" s="152" t="str">
        <f>_xlfn.IFNA(IF(VLOOKUP(TblTrvlDetails[[#This Row],[Location]],TblDom[],2,FALSE)&lt;&gt;"Other","D",IF(VLOOKUP(TblTrvlDetails[[#This Row],[Location]],TblDom[],2,FALSE)="Other","I","")),"")</f>
        <v/>
      </c>
      <c r="F51"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51" s="153"/>
      <c r="H51" s="187">
        <v>0</v>
      </c>
      <c r="I51" s="188">
        <v>0</v>
      </c>
      <c r="J51" s="188">
        <v>0</v>
      </c>
      <c r="K51" s="189">
        <v>0</v>
      </c>
      <c r="L51"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1" s="155"/>
      <c r="N51" s="155"/>
      <c r="O51" s="156">
        <f t="shared" si="0"/>
        <v>0</v>
      </c>
      <c r="P51" s="155"/>
      <c r="Q51" s="155"/>
      <c r="R51" s="155"/>
      <c r="S51" s="157">
        <f>IF(ISBLANK(TblTrvlDetails[[#This Row],[Location]]),0,IF(TblTrvlDetails[[#This Row],[D/I]]="I",VLOOKUP(TblTrvlDetails[[#This Row],[Location]],TblDom[],3,FALSE),VLOOKUP(TblTrvlDetails[[#This Row],[Location]],TblDom[],2,FALSE)))</f>
        <v>0</v>
      </c>
      <c r="T51"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1"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1"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1"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1" s="159">
        <f>IF((TblTrvlDetails[[#This Row],[Personal Day?
Yes = 1]]=1),"Personal",SUM(L51:N51,P51:R51,ROUNDDOWN((O51*$W$9),2)))</f>
        <v>0</v>
      </c>
    </row>
    <row r="52" spans="1:26" s="42" customFormat="1" ht="19" customHeight="1">
      <c r="A52" s="208"/>
      <c r="B52" s="193"/>
      <c r="C52" s="194"/>
      <c r="D52" s="195"/>
      <c r="E52" s="152" t="str">
        <f>_xlfn.IFNA(IF(VLOOKUP(TblTrvlDetails[[#This Row],[Location]],TblDom[],2,FALSE)&lt;&gt;"Other","D",IF(VLOOKUP(TblTrvlDetails[[#This Row],[Location]],TblDom[],2,FALSE)="Other","I","")),"")</f>
        <v/>
      </c>
      <c r="F52"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52" s="153"/>
      <c r="H52" s="187">
        <v>0</v>
      </c>
      <c r="I52" s="188">
        <v>0</v>
      </c>
      <c r="J52" s="188">
        <v>0</v>
      </c>
      <c r="K52" s="189">
        <v>0</v>
      </c>
      <c r="L52"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2" s="155"/>
      <c r="N52" s="155"/>
      <c r="O52" s="156">
        <f t="shared" si="0"/>
        <v>0</v>
      </c>
      <c r="P52" s="155"/>
      <c r="Q52" s="155"/>
      <c r="R52" s="155"/>
      <c r="S52" s="157">
        <f>IF(ISBLANK(TblTrvlDetails[[#This Row],[Location]]),0,IF(TblTrvlDetails[[#This Row],[D/I]]="I",VLOOKUP(TblTrvlDetails[[#This Row],[Location]],TblDom[],3,FALSE),VLOOKUP(TblTrvlDetails[[#This Row],[Location]],TblDom[],2,FALSE)))</f>
        <v>0</v>
      </c>
      <c r="T52"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2"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2"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2"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2" s="159">
        <f>IF((TblTrvlDetails[[#This Row],[Personal Day?
Yes = 1]]=1),"Personal",SUM(L52:N52,P52:R52,ROUNDDOWN((O52*$W$9),2)))</f>
        <v>0</v>
      </c>
    </row>
    <row r="53" spans="1:26" s="42" customFormat="1" ht="19" customHeight="1">
      <c r="A53" s="208"/>
      <c r="B53" s="193"/>
      <c r="C53" s="194"/>
      <c r="D53" s="195"/>
      <c r="E53" s="152" t="str">
        <f>_xlfn.IFNA(IF(VLOOKUP(TblTrvlDetails[[#This Row],[Location]],TblDom[],2,FALSE)&lt;&gt;"Other","D",IF(VLOOKUP(TblTrvlDetails[[#This Row],[Location]],TblDom[],2,FALSE)="Other","I","")),"")</f>
        <v/>
      </c>
      <c r="F53" s="152">
        <f>IFERROR(
IF(AND(ISBLANK(TblTrvlDetails[[#This Row],[Rate Type]])),0,(
IF((TblTrvlDetails[[#This Row],[Rate Type]])="Not Claiming Per Diem",0,(
IF(AND(TblTrvlDetails[[#This Row],[Rate Type]]=Data!$AA$4,(OR(ISBLANK(TblTrvlDetails[[#This Row],[Location]]),VLOOKUP(TblTrvlDetails[[#This Row],[Location]],TblDom[],2,FALSE)="Other"))),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Row],[Location]],TblDom[],2,FALSE)="Other"))), VLOOKUP(TblTrvlDetails[[#This Row],[Location]],TblDom[],3,FALSE),
IF(AND(TblTrvlDetails[[#This Row],[Rate Type]]=Data!$AA$5,(OR(ISBLANK(TblTrvlDetails[[#This Row],[Location]]),VLOOKUP(TblTrvlDetails[[#This Row],[Location]],TblDom[],2,FALSE)&lt;=79))), VLOOKUP(TblTrvlDetails[[#This Row],[Location]],TblDom[],2,FALSE))))))))),0)</f>
        <v>0</v>
      </c>
      <c r="G53" s="153"/>
      <c r="H53" s="187">
        <v>0</v>
      </c>
      <c r="I53" s="188">
        <v>0</v>
      </c>
      <c r="J53" s="188">
        <v>0</v>
      </c>
      <c r="K53" s="189">
        <v>0</v>
      </c>
      <c r="L53" s="15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3" s="155"/>
      <c r="N53" s="155"/>
      <c r="O53" s="156">
        <f t="shared" si="0"/>
        <v>0</v>
      </c>
      <c r="P53" s="155"/>
      <c r="Q53" s="155"/>
      <c r="R53" s="155"/>
      <c r="S53" s="157">
        <f>IF(ISBLANK(TblTrvlDetails[[#This Row],[Location]]),0,IF(TblTrvlDetails[[#This Row],[D/I]]="I",VLOOKUP(TblTrvlDetails[[#This Row],[Location]],TblDom[],3,FALSE),VLOOKUP(TblTrvlDetails[[#This Row],[Location]],TblDom[],2,FALSE)))</f>
        <v>0</v>
      </c>
      <c r="T53"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3"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3"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3" s="15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3" s="159">
        <f>IF((TblTrvlDetails[[#This Row],[Personal Day?
Yes = 1]]=1),"Personal",SUM(L53:N53,P53:R53,ROUNDDOWN((O53*$W$9),2)))</f>
        <v>0</v>
      </c>
    </row>
    <row r="54" spans="1:26" s="37" customFormat="1" ht="28.5" customHeight="1" thickBot="1">
      <c r="A54" s="208"/>
      <c r="B54" s="270" t="s">
        <v>86</v>
      </c>
      <c r="C54" s="270"/>
      <c r="D54" s="270"/>
      <c r="E54" s="270"/>
      <c r="F54" s="270"/>
      <c r="G54" s="270"/>
      <c r="H54" s="271"/>
      <c r="I54" s="271"/>
      <c r="J54" s="271"/>
      <c r="K54" s="271"/>
      <c r="L54" s="128">
        <f>SUM(TblTrvlDetails[M&amp;IE Total])</f>
        <v>0</v>
      </c>
      <c r="M54" s="128">
        <f>SUM(TblTrvlDetails[Airfare*])</f>
        <v>0</v>
      </c>
      <c r="N54" s="128">
        <f>SUM(TblTrvlDetails[Lodging*])</f>
        <v>0</v>
      </c>
      <c r="O54" s="128">
        <f>SUM(TblTrvlDetails[Miles*])*W9</f>
        <v>0</v>
      </c>
      <c r="P54" s="128">
        <f>SUM(TblTrvlDetails[Ground Transport*])</f>
        <v>0</v>
      </c>
      <c r="Q54" s="128">
        <f>SUM(TblTrvlDetails[Car Rental*])</f>
        <v>0</v>
      </c>
      <c r="R54" s="128">
        <f>SUM(TblTrvlDetails[Business Expense*])</f>
        <v>0</v>
      </c>
      <c r="S54" s="68"/>
      <c r="T54" s="68"/>
      <c r="U54" s="68"/>
      <c r="V54" s="68"/>
      <c r="W54" s="68"/>
      <c r="X54" s="110"/>
    </row>
    <row r="55" spans="1:26" ht="29" customHeight="1" thickBot="1">
      <c r="A55" s="208"/>
      <c r="B55" s="318" t="s">
        <v>81</v>
      </c>
      <c r="C55" s="318"/>
      <c r="D55" s="318"/>
      <c r="E55" s="318"/>
      <c r="F55" s="318"/>
      <c r="G55" s="318"/>
      <c r="H55" s="318"/>
      <c r="I55" s="318"/>
      <c r="J55" s="318"/>
      <c r="K55" s="318"/>
      <c r="L55" s="318"/>
      <c r="M55" s="318"/>
      <c r="N55" s="318"/>
      <c r="O55" s="318"/>
      <c r="P55" s="318"/>
      <c r="Q55" s="318"/>
      <c r="R55" s="318"/>
      <c r="S55" s="318"/>
      <c r="T55" s="318"/>
      <c r="U55" s="318"/>
      <c r="V55" s="318"/>
      <c r="W55" s="319"/>
      <c r="X55" s="116">
        <f>SUM(TblTrvlDetails[Total])</f>
        <v>0</v>
      </c>
    </row>
    <row r="56" spans="1:26" ht="38" customHeight="1" thickBot="1">
      <c r="A56" s="204" t="s">
        <v>94</v>
      </c>
      <c r="B56" s="326" t="s">
        <v>172</v>
      </c>
      <c r="C56" s="327"/>
      <c r="D56" s="327"/>
      <c r="E56" s="327"/>
      <c r="F56" s="327"/>
      <c r="G56" s="327"/>
      <c r="H56" s="327"/>
      <c r="I56" s="327"/>
      <c r="J56" s="327"/>
      <c r="K56" s="327"/>
      <c r="L56" s="327"/>
      <c r="M56" s="327"/>
      <c r="N56" s="327"/>
      <c r="O56" s="328"/>
      <c r="P56" s="320" t="s">
        <v>64</v>
      </c>
      <c r="Q56" s="321"/>
      <c r="R56" s="321"/>
      <c r="S56" s="321"/>
      <c r="T56" s="321"/>
      <c r="U56" s="321"/>
      <c r="V56" s="321"/>
      <c r="W56" s="322"/>
      <c r="X56" s="69"/>
    </row>
    <row r="57" spans="1:26" ht="35" customHeight="1" thickBot="1">
      <c r="A57" s="205"/>
      <c r="B57" s="329"/>
      <c r="C57" s="330"/>
      <c r="D57" s="330"/>
      <c r="E57" s="330"/>
      <c r="F57" s="330"/>
      <c r="G57" s="330"/>
      <c r="H57" s="330"/>
      <c r="I57" s="330"/>
      <c r="J57" s="330"/>
      <c r="K57" s="330"/>
      <c r="L57" s="330"/>
      <c r="M57" s="330"/>
      <c r="N57" s="330"/>
      <c r="O57" s="331"/>
      <c r="P57" s="323" t="s">
        <v>176</v>
      </c>
      <c r="Q57" s="324"/>
      <c r="R57" s="324"/>
      <c r="S57" s="324"/>
      <c r="T57" s="324"/>
      <c r="U57" s="324"/>
      <c r="V57" s="324"/>
      <c r="W57" s="325"/>
      <c r="X57" s="127">
        <f>SUM(X55-X56)</f>
        <v>0</v>
      </c>
      <c r="Z57" s="175"/>
    </row>
    <row r="58" spans="1:26" ht="12.5" customHeight="1">
      <c r="A58" s="205"/>
      <c r="B58" s="329"/>
      <c r="C58" s="330"/>
      <c r="D58" s="330"/>
      <c r="E58" s="330"/>
      <c r="F58" s="330"/>
      <c r="G58" s="330"/>
      <c r="H58" s="330"/>
      <c r="I58" s="330"/>
      <c r="J58" s="330"/>
      <c r="K58" s="330"/>
      <c r="L58" s="330"/>
      <c r="M58" s="330"/>
      <c r="N58" s="330"/>
      <c r="O58" s="331"/>
      <c r="P58" s="332" t="s">
        <v>43</v>
      </c>
      <c r="Q58" s="333"/>
      <c r="R58" s="333"/>
      <c r="S58" s="333"/>
      <c r="T58" s="333"/>
      <c r="U58" s="333"/>
      <c r="V58" s="333"/>
      <c r="W58" s="333"/>
      <c r="X58" s="334"/>
    </row>
    <row r="59" spans="1:26" ht="34.5" customHeight="1">
      <c r="A59" s="205"/>
      <c r="B59" s="329"/>
      <c r="C59" s="330"/>
      <c r="D59" s="330"/>
      <c r="E59" s="330"/>
      <c r="F59" s="330"/>
      <c r="G59" s="330"/>
      <c r="H59" s="330"/>
      <c r="I59" s="330"/>
      <c r="J59" s="330"/>
      <c r="K59" s="330"/>
      <c r="L59" s="330"/>
      <c r="M59" s="330"/>
      <c r="N59" s="330"/>
      <c r="O59" s="331"/>
      <c r="P59" s="117" t="s">
        <v>63</v>
      </c>
      <c r="Q59" s="335"/>
      <c r="R59" s="336"/>
      <c r="S59" s="336"/>
      <c r="T59" s="336"/>
      <c r="U59" s="336"/>
      <c r="V59" s="336"/>
      <c r="W59" s="336"/>
      <c r="X59" s="337"/>
    </row>
    <row r="60" spans="1:26" ht="40" customHeight="1" thickBot="1">
      <c r="A60" s="205"/>
      <c r="B60" s="329"/>
      <c r="C60" s="330"/>
      <c r="D60" s="330"/>
      <c r="E60" s="330"/>
      <c r="F60" s="330"/>
      <c r="G60" s="330"/>
      <c r="H60" s="330"/>
      <c r="I60" s="330"/>
      <c r="J60" s="330"/>
      <c r="K60" s="330"/>
      <c r="L60" s="330"/>
      <c r="M60" s="330"/>
      <c r="N60" s="330"/>
      <c r="O60" s="331"/>
      <c r="P60" s="118" t="s">
        <v>65</v>
      </c>
      <c r="Q60" s="338"/>
      <c r="R60" s="339"/>
      <c r="S60" s="339"/>
      <c r="T60" s="339"/>
      <c r="U60" s="339"/>
      <c r="V60" s="339"/>
      <c r="W60" s="339"/>
      <c r="X60" s="340"/>
    </row>
    <row r="61" spans="1:26" ht="44" customHeight="1" thickBot="1">
      <c r="A61" s="206"/>
      <c r="B61" s="232" t="s">
        <v>171</v>
      </c>
      <c r="C61" s="233"/>
      <c r="D61" s="233"/>
      <c r="E61" s="233"/>
      <c r="F61" s="233"/>
      <c r="G61" s="233"/>
      <c r="H61" s="233"/>
      <c r="I61" s="233"/>
      <c r="J61" s="233"/>
      <c r="K61" s="233"/>
      <c r="L61" s="233"/>
      <c r="M61" s="233"/>
      <c r="N61" s="233"/>
      <c r="O61" s="233"/>
      <c r="P61" s="233"/>
      <c r="Q61" s="233"/>
      <c r="R61" s="233"/>
      <c r="S61" s="233"/>
      <c r="T61" s="233"/>
      <c r="U61" s="233"/>
      <c r="V61" s="233"/>
      <c r="W61" s="233"/>
      <c r="X61" s="234"/>
      <c r="Y61" s="40"/>
    </row>
    <row r="62" spans="1:26" s="36" customFormat="1" ht="38.5" customHeight="1">
      <c r="A62" s="209" t="s">
        <v>95</v>
      </c>
      <c r="B62" s="235" t="s">
        <v>174</v>
      </c>
      <c r="C62" s="235"/>
      <c r="D62" s="235"/>
      <c r="E62" s="235"/>
      <c r="F62" s="235"/>
      <c r="G62" s="235"/>
      <c r="H62" s="235"/>
      <c r="I62" s="235"/>
      <c r="J62" s="235"/>
      <c r="K62" s="235"/>
      <c r="L62" s="235"/>
      <c r="M62" s="235"/>
      <c r="N62" s="235"/>
      <c r="O62" s="235"/>
      <c r="P62" s="235"/>
      <c r="Q62" s="235"/>
      <c r="R62" s="235"/>
      <c r="S62" s="235"/>
      <c r="T62" s="235"/>
      <c r="U62" s="235"/>
      <c r="V62" s="235"/>
      <c r="W62" s="235"/>
      <c r="X62" s="235"/>
      <c r="Y62" s="41"/>
    </row>
    <row r="63" spans="1:26" s="95" customFormat="1" ht="16" customHeight="1">
      <c r="A63" s="209"/>
      <c r="B63" s="122" t="s">
        <v>103</v>
      </c>
      <c r="C63" s="231" t="s">
        <v>66</v>
      </c>
      <c r="D63" s="231"/>
      <c r="E63" s="123"/>
      <c r="F63" s="231" t="s">
        <v>67</v>
      </c>
      <c r="G63" s="231"/>
      <c r="H63" s="124" t="s">
        <v>68</v>
      </c>
      <c r="I63" s="124" t="s">
        <v>69</v>
      </c>
      <c r="J63" s="231" t="s">
        <v>70</v>
      </c>
      <c r="K63" s="231"/>
      <c r="L63" s="231" t="s">
        <v>71</v>
      </c>
      <c r="M63" s="231"/>
      <c r="N63" s="231"/>
      <c r="O63" s="231"/>
      <c r="P63" s="231"/>
      <c r="Q63" s="231"/>
      <c r="R63" s="341" t="s">
        <v>72</v>
      </c>
      <c r="S63" s="341"/>
      <c r="T63" s="341"/>
      <c r="U63" s="341"/>
      <c r="V63" s="341"/>
      <c r="W63" s="341"/>
      <c r="X63" s="341"/>
    </row>
    <row r="64" spans="1:26" s="52" customFormat="1" ht="22.5" customHeight="1">
      <c r="A64" s="209"/>
      <c r="B64" s="119"/>
      <c r="C64" s="268"/>
      <c r="D64" s="268"/>
      <c r="E64" s="120"/>
      <c r="F64" s="268"/>
      <c r="G64" s="268"/>
      <c r="H64" s="120"/>
      <c r="I64" s="121"/>
      <c r="J64" s="221"/>
      <c r="K64" s="221"/>
      <c r="L64" s="221"/>
      <c r="M64" s="221"/>
      <c r="N64" s="221"/>
      <c r="O64" s="221"/>
      <c r="P64" s="221"/>
      <c r="Q64" s="221"/>
      <c r="R64" s="230"/>
      <c r="S64" s="230"/>
      <c r="T64" s="230"/>
      <c r="U64" s="230"/>
      <c r="V64" s="230"/>
      <c r="W64" s="230"/>
      <c r="X64" s="230"/>
    </row>
    <row r="65" spans="1:37" s="52" customFormat="1" ht="22.5" customHeight="1">
      <c r="A65" s="209"/>
      <c r="B65" s="119"/>
      <c r="C65" s="268"/>
      <c r="D65" s="268"/>
      <c r="E65" s="120"/>
      <c r="F65" s="268"/>
      <c r="G65" s="268"/>
      <c r="H65" s="120"/>
      <c r="I65" s="121"/>
      <c r="J65" s="221"/>
      <c r="K65" s="221"/>
      <c r="L65" s="221"/>
      <c r="M65" s="221"/>
      <c r="N65" s="221"/>
      <c r="O65" s="221"/>
      <c r="P65" s="221"/>
      <c r="Q65" s="221"/>
      <c r="R65" s="230"/>
      <c r="S65" s="230"/>
      <c r="T65" s="230"/>
      <c r="U65" s="230"/>
      <c r="V65" s="230"/>
      <c r="W65" s="230"/>
      <c r="X65" s="230"/>
    </row>
    <row r="66" spans="1:37" s="52" customFormat="1" ht="22.5" customHeight="1">
      <c r="A66" s="209"/>
      <c r="B66" s="119" t="s">
        <v>45</v>
      </c>
      <c r="C66" s="268"/>
      <c r="D66" s="268"/>
      <c r="E66" s="120"/>
      <c r="F66" s="268"/>
      <c r="G66" s="268"/>
      <c r="H66" s="120"/>
      <c r="I66" s="121"/>
      <c r="J66" s="221"/>
      <c r="K66" s="221"/>
      <c r="L66" s="221"/>
      <c r="M66" s="221"/>
      <c r="N66" s="221"/>
      <c r="O66" s="221"/>
      <c r="P66" s="221"/>
      <c r="Q66" s="221"/>
      <c r="R66" s="230"/>
      <c r="S66" s="230"/>
      <c r="T66" s="230"/>
      <c r="U66" s="230"/>
      <c r="V66" s="230"/>
      <c r="W66" s="230"/>
      <c r="X66" s="230"/>
    </row>
    <row r="67" spans="1:37" s="52" customFormat="1" ht="22.5" customHeight="1">
      <c r="A67" s="209"/>
      <c r="B67" s="119" t="s">
        <v>45</v>
      </c>
      <c r="C67" s="268"/>
      <c r="D67" s="268"/>
      <c r="E67" s="120"/>
      <c r="F67" s="268"/>
      <c r="G67" s="268"/>
      <c r="H67" s="120"/>
      <c r="I67" s="121"/>
      <c r="J67" s="221"/>
      <c r="K67" s="221"/>
      <c r="L67" s="221"/>
      <c r="M67" s="221"/>
      <c r="N67" s="221"/>
      <c r="O67" s="221"/>
      <c r="P67" s="221"/>
      <c r="Q67" s="221"/>
      <c r="R67" s="230"/>
      <c r="S67" s="230"/>
      <c r="T67" s="230"/>
      <c r="U67" s="230"/>
      <c r="V67" s="230"/>
      <c r="W67" s="230"/>
      <c r="X67" s="230"/>
    </row>
    <row r="68" spans="1:37" s="52" customFormat="1" ht="22.5" customHeight="1">
      <c r="A68" s="209"/>
      <c r="B68" s="119" t="s">
        <v>45</v>
      </c>
      <c r="C68" s="268"/>
      <c r="D68" s="268"/>
      <c r="E68" s="120"/>
      <c r="F68" s="268"/>
      <c r="G68" s="268"/>
      <c r="H68" s="120"/>
      <c r="I68" s="121"/>
      <c r="J68" s="221"/>
      <c r="K68" s="221"/>
      <c r="L68" s="221"/>
      <c r="M68" s="221"/>
      <c r="N68" s="221"/>
      <c r="O68" s="221"/>
      <c r="P68" s="221"/>
      <c r="Q68" s="221"/>
      <c r="R68" s="230"/>
      <c r="S68" s="230"/>
      <c r="T68" s="230"/>
      <c r="U68" s="230"/>
      <c r="V68" s="230"/>
      <c r="W68" s="230"/>
      <c r="X68" s="230"/>
    </row>
    <row r="69" spans="1:37" s="52" customFormat="1" ht="22.5" customHeight="1">
      <c r="A69" s="209"/>
      <c r="B69" s="119" t="s">
        <v>45</v>
      </c>
      <c r="C69" s="268"/>
      <c r="D69" s="268"/>
      <c r="E69" s="120"/>
      <c r="F69" s="268"/>
      <c r="G69" s="268"/>
      <c r="H69" s="120"/>
      <c r="I69" s="121"/>
      <c r="J69" s="221"/>
      <c r="K69" s="221"/>
      <c r="L69" s="221"/>
      <c r="M69" s="221"/>
      <c r="N69" s="221"/>
      <c r="O69" s="221"/>
      <c r="P69" s="221"/>
      <c r="Q69" s="221"/>
      <c r="R69" s="230"/>
      <c r="S69" s="230"/>
      <c r="T69" s="230"/>
      <c r="U69" s="230"/>
      <c r="V69" s="230"/>
      <c r="W69" s="230"/>
      <c r="X69" s="230"/>
      <c r="Z69" s="53"/>
      <c r="AA69" s="53"/>
      <c r="AB69" s="53"/>
      <c r="AC69" s="53"/>
      <c r="AD69" s="53"/>
      <c r="AE69" s="53"/>
      <c r="AF69" s="53"/>
    </row>
    <row r="70" spans="1:37" s="52" customFormat="1" ht="22.5" customHeight="1">
      <c r="A70" s="209"/>
      <c r="B70" s="119" t="s">
        <v>45</v>
      </c>
      <c r="C70" s="268"/>
      <c r="D70" s="268"/>
      <c r="E70" s="120"/>
      <c r="F70" s="268"/>
      <c r="G70" s="268"/>
      <c r="H70" s="120"/>
      <c r="I70" s="121"/>
      <c r="J70" s="221"/>
      <c r="K70" s="221"/>
      <c r="L70" s="221"/>
      <c r="M70" s="221"/>
      <c r="N70" s="221"/>
      <c r="O70" s="221"/>
      <c r="P70" s="221"/>
      <c r="Q70" s="221"/>
      <c r="R70" s="230"/>
      <c r="S70" s="230"/>
      <c r="T70" s="230"/>
      <c r="U70" s="230"/>
      <c r="V70" s="230"/>
      <c r="W70" s="230"/>
      <c r="X70" s="230"/>
      <c r="Y70" s="54"/>
      <c r="Z70" s="54"/>
      <c r="AA70" s="54"/>
      <c r="AB70" s="54"/>
      <c r="AC70" s="54"/>
      <c r="AD70" s="54"/>
      <c r="AE70" s="54"/>
      <c r="AF70" s="54"/>
      <c r="AG70" s="54"/>
    </row>
    <row r="71" spans="1:37" s="52" customFormat="1" ht="22.5" customHeight="1" thickBot="1">
      <c r="A71" s="209"/>
      <c r="B71" s="342" t="s">
        <v>75</v>
      </c>
      <c r="C71" s="342"/>
      <c r="D71" s="342"/>
      <c r="E71" s="342"/>
      <c r="F71" s="342"/>
      <c r="G71" s="342"/>
      <c r="H71" s="342"/>
      <c r="I71" s="342"/>
      <c r="J71" s="342"/>
      <c r="K71" s="342"/>
      <c r="L71" s="342"/>
      <c r="M71" s="342"/>
      <c r="N71" s="342"/>
      <c r="O71" s="342"/>
      <c r="P71" s="342"/>
      <c r="Q71" s="342"/>
      <c r="R71" s="228">
        <f>SUM(R64:R70)</f>
        <v>0</v>
      </c>
      <c r="S71" s="228"/>
      <c r="T71" s="228"/>
      <c r="U71" s="228"/>
      <c r="V71" s="228"/>
      <c r="W71" s="228"/>
      <c r="X71" s="229"/>
      <c r="Y71" s="54"/>
      <c r="Z71" s="54"/>
      <c r="AA71" s="54"/>
      <c r="AB71" s="54"/>
      <c r="AC71" s="54"/>
      <c r="AD71" s="54"/>
      <c r="AE71" s="54"/>
      <c r="AF71" s="54"/>
      <c r="AG71" s="54"/>
    </row>
    <row r="72" spans="1:37" s="52" customFormat="1" ht="22.5" customHeight="1">
      <c r="A72" s="209"/>
      <c r="B72" s="177" t="str">
        <f>IF(X56&gt;0,B64,"")</f>
        <v/>
      </c>
      <c r="C72" s="263" t="str">
        <f>IF(X56&gt;0,107800,"")</f>
        <v/>
      </c>
      <c r="D72" s="264"/>
      <c r="E72" s="178"/>
      <c r="F72" s="263" t="str">
        <f>IF(X56&gt;0,"See original RAT Line 1","")</f>
        <v/>
      </c>
      <c r="G72" s="264"/>
      <c r="H72" s="178" t="str">
        <f>IF(X56&gt;0,"See original RAT","")</f>
        <v/>
      </c>
      <c r="I72" s="178" t="str">
        <f>IF(X56&gt;0,"See original RAT","")</f>
        <v/>
      </c>
      <c r="J72" s="263" t="str">
        <f>IF(X56&gt;0,"See original RAT","")</f>
        <v/>
      </c>
      <c r="K72" s="264"/>
      <c r="L72" s="263" t="str">
        <f>IF(X56&gt;0,"See original RAT Line 1","")</f>
        <v/>
      </c>
      <c r="M72" s="265"/>
      <c r="N72" s="265"/>
      <c r="O72" s="265"/>
      <c r="P72" s="265"/>
      <c r="Q72" s="264"/>
      <c r="R72" s="312" t="str">
        <f>IF(X56&gt;0,-X56,"")</f>
        <v/>
      </c>
      <c r="S72" s="313"/>
      <c r="T72" s="313"/>
      <c r="U72" s="313"/>
      <c r="V72" s="313"/>
      <c r="W72" s="313"/>
      <c r="X72" s="314"/>
      <c r="Y72" s="54"/>
      <c r="Z72" s="311" t="s">
        <v>177</v>
      </c>
      <c r="AA72" s="54"/>
      <c r="AB72" s="54"/>
      <c r="AC72" s="54"/>
      <c r="AD72" s="54"/>
      <c r="AE72" s="54"/>
      <c r="AF72" s="54"/>
      <c r="AG72" s="54"/>
    </row>
    <row r="73" spans="1:37" s="52" customFormat="1" ht="22.5" customHeight="1" thickBot="1">
      <c r="A73" s="209"/>
      <c r="B73" s="177" t="str">
        <f>IF(X57&lt;0,B72,"")</f>
        <v/>
      </c>
      <c r="C73" s="263" t="str">
        <f>IF(X57&lt;0,107801,"")</f>
        <v/>
      </c>
      <c r="D73" s="264"/>
      <c r="E73" s="178"/>
      <c r="F73" s="263" t="str">
        <f>IF(X57&lt;0,"See original RAT Line 1","")</f>
        <v/>
      </c>
      <c r="G73" s="264"/>
      <c r="H73" s="178" t="str">
        <f>IF(X57&lt;0,"See original RAT","")</f>
        <v/>
      </c>
      <c r="I73" s="178" t="str">
        <f>IF(X57&lt;0,"See original RAT","")</f>
        <v/>
      </c>
      <c r="J73" s="263" t="str">
        <f>IF(X57&lt;0,"See original RAT","")</f>
        <v/>
      </c>
      <c r="K73" s="264"/>
      <c r="L73" s="263" t="str">
        <f>IF(X57&lt;0,"See original RAT Line 1","")</f>
        <v/>
      </c>
      <c r="M73" s="265"/>
      <c r="N73" s="265"/>
      <c r="O73" s="265"/>
      <c r="P73" s="265"/>
      <c r="Q73" s="264"/>
      <c r="R73" s="312" t="str">
        <f>IF(X57&lt;0,-X57,"")</f>
        <v/>
      </c>
      <c r="S73" s="313"/>
      <c r="T73" s="313"/>
      <c r="U73" s="313"/>
      <c r="V73" s="313"/>
      <c r="W73" s="313"/>
      <c r="X73" s="314"/>
      <c r="Y73" s="54"/>
      <c r="Z73" s="311"/>
      <c r="AA73" s="54"/>
      <c r="AB73" s="54"/>
      <c r="AC73" s="54"/>
      <c r="AD73" s="54"/>
      <c r="AE73" s="54"/>
      <c r="AF73" s="54"/>
      <c r="AG73" s="54"/>
    </row>
    <row r="74" spans="1:37" ht="9.5" customHeight="1">
      <c r="A74" s="204" t="s">
        <v>97</v>
      </c>
      <c r="B74" s="210" t="s">
        <v>96</v>
      </c>
      <c r="C74" s="210"/>
      <c r="D74" s="210"/>
      <c r="E74" s="210"/>
      <c r="F74" s="210"/>
      <c r="G74" s="210"/>
      <c r="H74" s="210"/>
      <c r="I74" s="210"/>
      <c r="J74" s="210"/>
      <c r="K74" s="210"/>
      <c r="L74" s="210"/>
      <c r="M74" s="210"/>
      <c r="N74" s="210"/>
      <c r="O74" s="210"/>
      <c r="P74" s="210"/>
      <c r="Q74" s="210"/>
      <c r="R74" s="210"/>
      <c r="S74" s="210"/>
      <c r="T74" s="210"/>
      <c r="U74" s="210"/>
      <c r="V74" s="210"/>
      <c r="W74" s="210"/>
      <c r="X74" s="211"/>
      <c r="AB74" s="33"/>
      <c r="AC74" s="33"/>
      <c r="AD74" s="33"/>
      <c r="AE74" s="33"/>
      <c r="AF74" s="33"/>
      <c r="AG74" s="33"/>
      <c r="AH74" s="33"/>
      <c r="AI74" s="33"/>
      <c r="AJ74" s="33"/>
      <c r="AK74" s="33"/>
    </row>
    <row r="75" spans="1:37" s="61" customFormat="1" ht="22" customHeight="1" thickBot="1">
      <c r="A75" s="205"/>
      <c r="B75" s="212"/>
      <c r="C75" s="212"/>
      <c r="D75" s="212"/>
      <c r="E75" s="212"/>
      <c r="F75" s="212"/>
      <c r="G75" s="212"/>
      <c r="H75" s="212"/>
      <c r="I75" s="212"/>
      <c r="J75" s="212"/>
      <c r="K75" s="212"/>
      <c r="L75" s="212"/>
      <c r="M75" s="212"/>
      <c r="N75" s="212"/>
      <c r="O75" s="212"/>
      <c r="P75" s="212"/>
      <c r="Q75" s="212"/>
      <c r="R75" s="212"/>
      <c r="S75" s="212"/>
      <c r="T75" s="212"/>
      <c r="U75" s="212"/>
      <c r="V75" s="212"/>
      <c r="W75" s="212"/>
      <c r="X75" s="213"/>
      <c r="Y75" s="66"/>
      <c r="Z75" s="66"/>
    </row>
    <row r="76" spans="1:37" s="61" customFormat="1" ht="22" customHeight="1">
      <c r="A76" s="205"/>
      <c r="B76" s="236" t="s">
        <v>84</v>
      </c>
      <c r="C76" s="237"/>
      <c r="D76" s="250" t="s">
        <v>44</v>
      </c>
      <c r="E76" s="251"/>
      <c r="F76" s="251"/>
      <c r="G76" s="252"/>
      <c r="H76" s="201" t="s">
        <v>82</v>
      </c>
      <c r="I76" s="202"/>
      <c r="J76" s="202"/>
      <c r="K76" s="203"/>
      <c r="L76" s="238" t="s">
        <v>83</v>
      </c>
      <c r="M76" s="239"/>
      <c r="N76" s="239"/>
      <c r="O76" s="239"/>
      <c r="P76" s="239"/>
      <c r="Q76" s="239"/>
      <c r="R76" s="253" t="s">
        <v>28</v>
      </c>
      <c r="S76" s="254"/>
      <c r="T76" s="254"/>
      <c r="U76" s="254"/>
      <c r="V76" s="254"/>
      <c r="W76" s="254"/>
      <c r="X76" s="255"/>
      <c r="Y76" s="63"/>
      <c r="Z76" s="63"/>
    </row>
    <row r="77" spans="1:37" s="62" customFormat="1" ht="22" customHeight="1">
      <c r="A77" s="205"/>
      <c r="B77" s="223"/>
      <c r="C77" s="223"/>
      <c r="D77" s="214"/>
      <c r="E77" s="214"/>
      <c r="F77" s="214"/>
      <c r="G77" s="214"/>
      <c r="H77" s="214"/>
      <c r="I77" s="214"/>
      <c r="J77" s="214"/>
      <c r="K77" s="214"/>
      <c r="L77" s="214"/>
      <c r="M77" s="214"/>
      <c r="N77" s="214"/>
      <c r="O77" s="214"/>
      <c r="P77" s="214"/>
      <c r="Q77" s="214"/>
      <c r="R77" s="222"/>
      <c r="S77" s="222"/>
      <c r="T77" s="222"/>
      <c r="U77" s="222"/>
      <c r="V77" s="222"/>
      <c r="W77" s="222"/>
      <c r="X77" s="222"/>
      <c r="Y77" s="64"/>
      <c r="Z77" s="64"/>
    </row>
    <row r="78" spans="1:37" s="62" customFormat="1" ht="22" customHeight="1">
      <c r="A78" s="205"/>
      <c r="B78" s="223"/>
      <c r="C78" s="223"/>
      <c r="D78" s="214"/>
      <c r="E78" s="214"/>
      <c r="F78" s="214"/>
      <c r="G78" s="214"/>
      <c r="H78" s="214"/>
      <c r="I78" s="214"/>
      <c r="J78" s="214"/>
      <c r="K78" s="214"/>
      <c r="L78" s="214"/>
      <c r="M78" s="214"/>
      <c r="N78" s="214"/>
      <c r="O78" s="214"/>
      <c r="P78" s="214"/>
      <c r="Q78" s="214"/>
      <c r="R78" s="222"/>
      <c r="S78" s="222"/>
      <c r="T78" s="222"/>
      <c r="U78" s="222"/>
      <c r="V78" s="222"/>
      <c r="W78" s="222"/>
      <c r="X78" s="222"/>
      <c r="Y78" s="64"/>
      <c r="Z78" s="64"/>
    </row>
    <row r="79" spans="1:37" s="62" customFormat="1" ht="22" customHeight="1">
      <c r="A79" s="205"/>
      <c r="B79" s="223"/>
      <c r="C79" s="223"/>
      <c r="D79" s="214"/>
      <c r="E79" s="214"/>
      <c r="F79" s="214"/>
      <c r="G79" s="214"/>
      <c r="H79" s="214"/>
      <c r="I79" s="214"/>
      <c r="J79" s="214"/>
      <c r="K79" s="214"/>
      <c r="L79" s="214"/>
      <c r="M79" s="214"/>
      <c r="N79" s="214"/>
      <c r="O79" s="214"/>
      <c r="P79" s="214"/>
      <c r="Q79" s="214"/>
      <c r="R79" s="222"/>
      <c r="S79" s="222"/>
      <c r="T79" s="222"/>
      <c r="U79" s="222"/>
      <c r="V79" s="222"/>
      <c r="W79" s="222"/>
      <c r="X79" s="222"/>
      <c r="Y79" s="64"/>
      <c r="Z79" s="64"/>
    </row>
    <row r="80" spans="1:37" s="62" customFormat="1" ht="22" customHeight="1">
      <c r="A80" s="205"/>
      <c r="B80" s="223"/>
      <c r="C80" s="223"/>
      <c r="D80" s="214"/>
      <c r="E80" s="214"/>
      <c r="F80" s="214"/>
      <c r="G80" s="214"/>
      <c r="H80" s="214"/>
      <c r="I80" s="214"/>
      <c r="J80" s="214"/>
      <c r="K80" s="214"/>
      <c r="L80" s="214"/>
      <c r="M80" s="214"/>
      <c r="N80" s="214"/>
      <c r="O80" s="214"/>
      <c r="P80" s="214"/>
      <c r="Q80" s="214"/>
      <c r="R80" s="222"/>
      <c r="S80" s="222"/>
      <c r="T80" s="222"/>
      <c r="U80" s="222"/>
      <c r="V80" s="222"/>
      <c r="W80" s="222"/>
      <c r="X80" s="222"/>
      <c r="Y80" s="64"/>
      <c r="Z80" s="64"/>
    </row>
    <row r="81" spans="1:39" s="62" customFormat="1" ht="22" customHeight="1">
      <c r="A81" s="205"/>
      <c r="B81" s="223"/>
      <c r="C81" s="223"/>
      <c r="D81" s="214"/>
      <c r="E81" s="214"/>
      <c r="F81" s="214"/>
      <c r="G81" s="214"/>
      <c r="H81" s="214"/>
      <c r="I81" s="214"/>
      <c r="J81" s="214"/>
      <c r="K81" s="214"/>
      <c r="L81" s="214"/>
      <c r="M81" s="214"/>
      <c r="N81" s="214"/>
      <c r="O81" s="214"/>
      <c r="P81" s="214"/>
      <c r="Q81" s="214"/>
      <c r="R81" s="222"/>
      <c r="S81" s="222"/>
      <c r="T81" s="222"/>
      <c r="U81" s="222"/>
      <c r="V81" s="222"/>
      <c r="W81" s="222"/>
      <c r="X81" s="222"/>
      <c r="Y81" s="64"/>
      <c r="Z81" s="64"/>
    </row>
    <row r="82" spans="1:39" s="62" customFormat="1" ht="22" customHeight="1">
      <c r="A82" s="205"/>
      <c r="B82" s="223"/>
      <c r="C82" s="223"/>
      <c r="D82" s="214"/>
      <c r="E82" s="214"/>
      <c r="F82" s="214"/>
      <c r="G82" s="214"/>
      <c r="H82" s="214"/>
      <c r="I82" s="214"/>
      <c r="J82" s="214"/>
      <c r="K82" s="214"/>
      <c r="L82" s="214"/>
      <c r="M82" s="214"/>
      <c r="N82" s="214"/>
      <c r="O82" s="214"/>
      <c r="P82" s="214"/>
      <c r="Q82" s="214"/>
      <c r="R82" s="222"/>
      <c r="S82" s="222"/>
      <c r="T82" s="222"/>
      <c r="U82" s="222"/>
      <c r="V82" s="222"/>
      <c r="W82" s="222"/>
      <c r="X82" s="222"/>
      <c r="Y82" s="64"/>
      <c r="Z82" s="64"/>
    </row>
    <row r="83" spans="1:39" s="62" customFormat="1" ht="22" customHeight="1">
      <c r="A83" s="205"/>
      <c r="B83" s="223"/>
      <c r="C83" s="223"/>
      <c r="D83" s="214"/>
      <c r="E83" s="214"/>
      <c r="F83" s="214"/>
      <c r="G83" s="214"/>
      <c r="H83" s="214"/>
      <c r="I83" s="214"/>
      <c r="J83" s="214"/>
      <c r="K83" s="214"/>
      <c r="L83" s="259"/>
      <c r="M83" s="259"/>
      <c r="N83" s="259"/>
      <c r="O83" s="259"/>
      <c r="P83" s="259"/>
      <c r="Q83" s="259"/>
      <c r="R83" s="222"/>
      <c r="S83" s="222"/>
      <c r="T83" s="222"/>
      <c r="U83" s="222"/>
      <c r="V83" s="222"/>
      <c r="W83" s="222"/>
      <c r="X83" s="222"/>
      <c r="Y83" s="64"/>
      <c r="Z83" s="64"/>
    </row>
    <row r="84" spans="1:39" s="37" customFormat="1" ht="19" thickBot="1">
      <c r="A84" s="205"/>
      <c r="B84" s="249" t="s">
        <v>85</v>
      </c>
      <c r="C84" s="249"/>
      <c r="D84" s="249"/>
      <c r="E84" s="249"/>
      <c r="F84" s="249"/>
      <c r="G84" s="249"/>
      <c r="H84" s="249"/>
      <c r="I84" s="249"/>
      <c r="J84" s="249"/>
      <c r="K84" s="249"/>
      <c r="L84" s="249"/>
      <c r="M84" s="249"/>
      <c r="N84" s="249"/>
      <c r="O84" s="249"/>
      <c r="P84" s="249"/>
      <c r="Q84" s="249"/>
      <c r="R84" s="256">
        <f>SUM(R77:R83)</f>
        <v>0</v>
      </c>
      <c r="S84" s="257"/>
      <c r="T84" s="257"/>
      <c r="U84" s="257"/>
      <c r="V84" s="257"/>
      <c r="W84" s="257"/>
      <c r="X84" s="258"/>
      <c r="Y84" s="65"/>
      <c r="Z84" s="65"/>
    </row>
    <row r="85" spans="1:39" ht="18.5">
      <c r="A85" s="198" t="s">
        <v>98</v>
      </c>
      <c r="B85" s="243" t="s">
        <v>170</v>
      </c>
      <c r="C85" s="244"/>
      <c r="D85" s="244"/>
      <c r="E85" s="244"/>
      <c r="F85" s="244"/>
      <c r="G85" s="244"/>
      <c r="H85" s="244"/>
      <c r="I85" s="244"/>
      <c r="J85" s="244"/>
      <c r="K85" s="244"/>
      <c r="L85" s="244"/>
      <c r="M85" s="244"/>
      <c r="N85" s="244"/>
      <c r="O85" s="244"/>
      <c r="P85" s="244"/>
      <c r="Q85" s="244"/>
      <c r="R85" s="244"/>
      <c r="S85" s="244"/>
      <c r="T85" s="244"/>
      <c r="U85" s="244"/>
      <c r="V85" s="244"/>
      <c r="W85" s="244"/>
      <c r="X85" s="245"/>
      <c r="Y85" s="31"/>
      <c r="Z85" s="31"/>
      <c r="AA85" s="31"/>
      <c r="AD85" s="224"/>
      <c r="AE85" s="224"/>
      <c r="AF85" s="224"/>
      <c r="AG85" s="224"/>
      <c r="AH85" s="224"/>
      <c r="AI85" s="224"/>
      <c r="AJ85" s="224"/>
      <c r="AK85" s="224"/>
      <c r="AL85" s="224"/>
      <c r="AM85" s="33"/>
    </row>
    <row r="86" spans="1:39" ht="89" customHeight="1" thickBot="1">
      <c r="A86" s="199"/>
      <c r="B86" s="246"/>
      <c r="C86" s="247"/>
      <c r="D86" s="247"/>
      <c r="E86" s="247"/>
      <c r="F86" s="247"/>
      <c r="G86" s="247"/>
      <c r="H86" s="247"/>
      <c r="I86" s="247"/>
      <c r="J86" s="247"/>
      <c r="K86" s="247"/>
      <c r="L86" s="247"/>
      <c r="M86" s="247"/>
      <c r="N86" s="247"/>
      <c r="O86" s="247"/>
      <c r="P86" s="247"/>
      <c r="Q86" s="247"/>
      <c r="R86" s="247"/>
      <c r="S86" s="247"/>
      <c r="T86" s="247"/>
      <c r="U86" s="247"/>
      <c r="V86" s="247"/>
      <c r="W86" s="247"/>
      <c r="X86" s="248"/>
      <c r="Y86" s="31"/>
      <c r="Z86" s="31"/>
      <c r="AA86" s="31"/>
      <c r="AD86" s="32"/>
      <c r="AE86" s="32"/>
      <c r="AF86" s="32"/>
      <c r="AG86" s="32"/>
      <c r="AH86" s="32"/>
      <c r="AI86" s="32"/>
      <c r="AJ86" s="32"/>
      <c r="AK86" s="32"/>
      <c r="AL86" s="32"/>
      <c r="AM86" s="33"/>
    </row>
    <row r="87" spans="1:39" s="125" customFormat="1" ht="34.5" customHeight="1">
      <c r="A87" s="199"/>
      <c r="B87" s="315" t="s">
        <v>74</v>
      </c>
      <c r="C87" s="316"/>
      <c r="D87" s="316"/>
      <c r="E87" s="316"/>
      <c r="F87" s="316"/>
      <c r="G87" s="316"/>
      <c r="H87" s="316"/>
      <c r="I87" s="316"/>
      <c r="J87" s="219" t="s">
        <v>61</v>
      </c>
      <c r="K87" s="219"/>
      <c r="L87" s="317" t="s">
        <v>73</v>
      </c>
      <c r="M87" s="317"/>
      <c r="N87" s="317"/>
      <c r="O87" s="317"/>
      <c r="P87" s="317"/>
      <c r="Q87" s="317"/>
      <c r="R87" s="317"/>
      <c r="S87" s="317"/>
      <c r="T87" s="317"/>
      <c r="U87" s="317"/>
      <c r="V87" s="317"/>
      <c r="W87" s="219" t="s">
        <v>61</v>
      </c>
      <c r="X87" s="220"/>
      <c r="AA87" s="126"/>
      <c r="AB87" s="126"/>
      <c r="AC87" s="126"/>
      <c r="AD87" s="126"/>
      <c r="AE87" s="126"/>
      <c r="AF87" s="126"/>
      <c r="AG87" s="126"/>
      <c r="AH87" s="126"/>
      <c r="AI87" s="126"/>
      <c r="AJ87" s="126"/>
    </row>
    <row r="88" spans="1:39" ht="40.5" customHeight="1">
      <c r="A88" s="199"/>
      <c r="B88" s="160"/>
      <c r="C88" s="161"/>
      <c r="D88" s="161"/>
      <c r="E88" s="161"/>
      <c r="F88" s="161"/>
      <c r="G88" s="161"/>
      <c r="H88" s="161"/>
      <c r="I88" s="161"/>
      <c r="J88" s="161"/>
      <c r="K88" s="161"/>
      <c r="L88" s="161"/>
      <c r="M88" s="161"/>
      <c r="N88" s="161"/>
      <c r="O88" s="161"/>
      <c r="P88" s="161"/>
      <c r="Q88" s="161"/>
      <c r="R88" s="161"/>
      <c r="S88" s="161"/>
      <c r="T88" s="161"/>
      <c r="U88" s="161"/>
      <c r="V88" s="161"/>
      <c r="W88" s="164"/>
      <c r="X88" s="165"/>
    </row>
    <row r="89" spans="1:39" ht="35.5" customHeight="1" thickBot="1">
      <c r="A89" s="200"/>
      <c r="B89" s="162"/>
      <c r="C89" s="163"/>
      <c r="D89" s="163"/>
      <c r="E89" s="163"/>
      <c r="F89" s="163"/>
      <c r="G89" s="163"/>
      <c r="H89" s="163"/>
      <c r="I89" s="163"/>
      <c r="J89" s="163"/>
      <c r="K89" s="163"/>
      <c r="L89" s="163"/>
      <c r="M89" s="163"/>
      <c r="N89" s="163"/>
      <c r="O89" s="163"/>
      <c r="P89" s="163"/>
      <c r="Q89" s="163"/>
      <c r="R89" s="163"/>
      <c r="S89" s="163"/>
      <c r="T89" s="163"/>
      <c r="U89" s="163"/>
      <c r="V89" s="163"/>
      <c r="W89" s="166"/>
      <c r="X89" s="167"/>
    </row>
  </sheetData>
  <mergeCells count="166">
    <mergeCell ref="T8:V8"/>
    <mergeCell ref="I10:X10"/>
    <mergeCell ref="Z72:Z73"/>
    <mergeCell ref="R72:X72"/>
    <mergeCell ref="R73:X73"/>
    <mergeCell ref="J87:K87"/>
    <mergeCell ref="B87:I87"/>
    <mergeCell ref="L87:V87"/>
    <mergeCell ref="B55:W55"/>
    <mergeCell ref="P56:W56"/>
    <mergeCell ref="P57:W57"/>
    <mergeCell ref="B56:O56"/>
    <mergeCell ref="B57:O60"/>
    <mergeCell ref="P58:X58"/>
    <mergeCell ref="Q59:X59"/>
    <mergeCell ref="Q60:X60"/>
    <mergeCell ref="C65:D65"/>
    <mergeCell ref="C66:D66"/>
    <mergeCell ref="L63:Q63"/>
    <mergeCell ref="R63:X63"/>
    <mergeCell ref="B71:Q71"/>
    <mergeCell ref="F64:G64"/>
    <mergeCell ref="W8:X8"/>
    <mergeCell ref="W9:X9"/>
    <mergeCell ref="P8:R8"/>
    <mergeCell ref="P9:R9"/>
    <mergeCell ref="B2:X2"/>
    <mergeCell ref="F12:L12"/>
    <mergeCell ref="M12:Q12"/>
    <mergeCell ref="B8:G8"/>
    <mergeCell ref="B9:G9"/>
    <mergeCell ref="H8:L8"/>
    <mergeCell ref="N8:O8"/>
    <mergeCell ref="N9:O9"/>
    <mergeCell ref="H9:L9"/>
    <mergeCell ref="P7:Q7"/>
    <mergeCell ref="H7:K7"/>
    <mergeCell ref="L7:O7"/>
    <mergeCell ref="B7:G7"/>
    <mergeCell ref="R6:X6"/>
    <mergeCell ref="P6:Q6"/>
    <mergeCell ref="B6:G6"/>
    <mergeCell ref="H6:K6"/>
    <mergeCell ref="B4:X5"/>
    <mergeCell ref="D12:D14"/>
    <mergeCell ref="L6:O6"/>
    <mergeCell ref="T9:V9"/>
    <mergeCell ref="B10:H10"/>
    <mergeCell ref="L77:Q77"/>
    <mergeCell ref="F67:G67"/>
    <mergeCell ref="F68:G68"/>
    <mergeCell ref="F65:G65"/>
    <mergeCell ref="F66:G66"/>
    <mergeCell ref="J65:K65"/>
    <mergeCell ref="F69:G69"/>
    <mergeCell ref="F70:G70"/>
    <mergeCell ref="B15:X15"/>
    <mergeCell ref="F63:G63"/>
    <mergeCell ref="J20:N20"/>
    <mergeCell ref="O20:X20"/>
    <mergeCell ref="H20:I20"/>
    <mergeCell ref="B54:K54"/>
    <mergeCell ref="L64:Q64"/>
    <mergeCell ref="R12:X12"/>
    <mergeCell ref="R13:X14"/>
    <mergeCell ref="B13:B14"/>
    <mergeCell ref="C13:C14"/>
    <mergeCell ref="M13:Q14"/>
    <mergeCell ref="F13:L14"/>
    <mergeCell ref="I11:X11"/>
    <mergeCell ref="A6:A11"/>
    <mergeCell ref="A12:A14"/>
    <mergeCell ref="C72:D72"/>
    <mergeCell ref="C73:D73"/>
    <mergeCell ref="F72:G72"/>
    <mergeCell ref="F73:G73"/>
    <mergeCell ref="J72:K72"/>
    <mergeCell ref="J73:K73"/>
    <mergeCell ref="L72:Q72"/>
    <mergeCell ref="L73:Q73"/>
    <mergeCell ref="A16:A21"/>
    <mergeCell ref="C63:D63"/>
    <mergeCell ref="C64:D64"/>
    <mergeCell ref="C67:D67"/>
    <mergeCell ref="C68:D68"/>
    <mergeCell ref="C69:D69"/>
    <mergeCell ref="C70:D70"/>
    <mergeCell ref="L65:Q65"/>
    <mergeCell ref="L66:Q66"/>
    <mergeCell ref="L67:Q67"/>
    <mergeCell ref="L68:Q68"/>
    <mergeCell ref="L69:Q69"/>
    <mergeCell ref="L70:Q70"/>
    <mergeCell ref="B11:H11"/>
    <mergeCell ref="R1:X1"/>
    <mergeCell ref="R7:X7"/>
    <mergeCell ref="B78:C78"/>
    <mergeCell ref="L78:Q78"/>
    <mergeCell ref="B85:X86"/>
    <mergeCell ref="B84:Q84"/>
    <mergeCell ref="D76:G76"/>
    <mergeCell ref="D77:G77"/>
    <mergeCell ref="D78:G78"/>
    <mergeCell ref="D79:G79"/>
    <mergeCell ref="D80:G80"/>
    <mergeCell ref="D81:G81"/>
    <mergeCell ref="D82:G82"/>
    <mergeCell ref="D83:G83"/>
    <mergeCell ref="R76:X76"/>
    <mergeCell ref="R77:X77"/>
    <mergeCell ref="R83:X83"/>
    <mergeCell ref="R84:X84"/>
    <mergeCell ref="R78:X78"/>
    <mergeCell ref="H77:K77"/>
    <mergeCell ref="H78:K78"/>
    <mergeCell ref="H79:K79"/>
    <mergeCell ref="B83:C83"/>
    <mergeCell ref="L83:Q83"/>
    <mergeCell ref="AD85:AL85"/>
    <mergeCell ref="J64:K64"/>
    <mergeCell ref="I23:K23"/>
    <mergeCell ref="R71:X71"/>
    <mergeCell ref="R64:X64"/>
    <mergeCell ref="R65:X65"/>
    <mergeCell ref="R66:X66"/>
    <mergeCell ref="R67:X67"/>
    <mergeCell ref="R68:X68"/>
    <mergeCell ref="R69:X69"/>
    <mergeCell ref="R70:X70"/>
    <mergeCell ref="J67:K67"/>
    <mergeCell ref="J63:K63"/>
    <mergeCell ref="B61:X61"/>
    <mergeCell ref="B62:X62"/>
    <mergeCell ref="B80:C80"/>
    <mergeCell ref="L80:Q80"/>
    <mergeCell ref="B76:C76"/>
    <mergeCell ref="L76:Q76"/>
    <mergeCell ref="B77:C77"/>
    <mergeCell ref="J68:K68"/>
    <mergeCell ref="J70:K70"/>
    <mergeCell ref="H82:K82"/>
    <mergeCell ref="B81:C81"/>
    <mergeCell ref="A85:A89"/>
    <mergeCell ref="H76:K76"/>
    <mergeCell ref="A56:A61"/>
    <mergeCell ref="A23:A55"/>
    <mergeCell ref="A62:A73"/>
    <mergeCell ref="A74:A84"/>
    <mergeCell ref="B74:X75"/>
    <mergeCell ref="H83:K83"/>
    <mergeCell ref="L23:X23"/>
    <mergeCell ref="B23:G23"/>
    <mergeCell ref="W87:X87"/>
    <mergeCell ref="J69:K69"/>
    <mergeCell ref="R79:X79"/>
    <mergeCell ref="R80:X80"/>
    <mergeCell ref="R81:X81"/>
    <mergeCell ref="R82:X82"/>
    <mergeCell ref="L81:Q81"/>
    <mergeCell ref="B82:C82"/>
    <mergeCell ref="L82:Q82"/>
    <mergeCell ref="B79:C79"/>
    <mergeCell ref="L79:Q79"/>
    <mergeCell ref="H80:K80"/>
    <mergeCell ref="H81:K81"/>
    <mergeCell ref="J66:K66"/>
  </mergeCells>
  <phoneticPr fontId="9" type="noConversion"/>
  <conditionalFormatting sqref="D17:D21">
    <cfRule type="expression" dxfId="78" priority="14">
      <formula>$C17="Other"</formula>
    </cfRule>
  </conditionalFormatting>
  <conditionalFormatting sqref="C17:C21">
    <cfRule type="containsText" dxfId="77" priority="12" operator="containsText" text="Other">
      <formula>NOT(ISERROR(SEARCH("Other",C17)))</formula>
    </cfRule>
  </conditionalFormatting>
  <conditionalFormatting sqref="R71:X71">
    <cfRule type="cellIs" dxfId="76" priority="11" operator="notEqual">
      <formula>$X$55</formula>
    </cfRule>
  </conditionalFormatting>
  <conditionalFormatting sqref="X57">
    <cfRule type="cellIs" dxfId="75" priority="10" operator="lessThan">
      <formula>0</formula>
    </cfRule>
  </conditionalFormatting>
  <conditionalFormatting sqref="L64:L70">
    <cfRule type="expression" dxfId="74" priority="1">
      <formula>AND($F64&gt;50000,$F64&lt;60000)</formula>
    </cfRule>
    <cfRule type="expression" dxfId="73" priority="7">
      <formula>$F64=11002</formula>
    </cfRule>
  </conditionalFormatting>
  <dataValidations xWindow="217" yWindow="830" count="18">
    <dataValidation type="whole" errorStyle="warning" allowBlank="1" showInputMessage="1" promptTitle="Fund" prompt="Enter fund number to charge." sqref="F64:F70" xr:uid="{4AB6CE0D-74B3-45DC-AECD-5071833C1B4F}">
      <formula1>0</formula1>
      <formula2>99999</formula2>
    </dataValidation>
    <dataValidation type="list" allowBlank="1" showInputMessage="1" showErrorMessage="1" sqref="B25:B53" xr:uid="{66099B18-1C77-4CE5-96A1-731A780996B7}">
      <formula1>$B$17:$B$21</formula1>
    </dataValidation>
    <dataValidation type="list" errorStyle="information" allowBlank="1" showInputMessage="1" promptTitle="Payment Type" prompt="Please select or enter payment type.  If claimant is NOT the cardholder, indicate cardholder's name in Comments section." sqref="B77:C83" xr:uid="{865C9993-5301-40A2-83E2-980B6889DFB7}">
      <formula1>"PC-ProCard,CK-Check"</formula1>
    </dataValidation>
    <dataValidation type="list" errorStyle="information" allowBlank="1" showInputMessage="1" promptTitle="Expenses paid by University Corp" prompt="Please select or enter appropriate charge description." sqref="H77:H83" xr:uid="{E7C95DE2-247E-410A-9BBE-BD16FCDA33E3}">
      <formula1>"Airfare,Lodging,Car Rental,Registration Fees,Parking,Internet Access,Fuel for Car Rental"</formula1>
    </dataValidation>
    <dataValidation allowBlank="1" showInputMessage="1" showErrorMessage="1" prompt="Indicate &quot;Pick Up&quot; to pick up the physical check at Ryan Ranch. Indicate an Alternate Mailing Address to have the check mailed somewhere other than the Home Address listed." sqref="F13:L14" xr:uid="{CE818D2D-28EA-451F-B462-7170933FB483}"/>
    <dataValidation type="list" allowBlank="1" showInputMessage="1" showErrorMessage="1" prompt="Choose Correct Business Unit:_x000a_MB075 (Corporation)_x000a_MB104 (Foundation)_x000a_MB112 (OSU)" sqref="B65:B71" xr:uid="{DCC3C585-854D-449E-BED0-8AB00616EB43}">
      <formula1>"MB075,MB104,MB112"</formula1>
    </dataValidation>
    <dataValidation type="whole" errorStyle="warning" allowBlank="1" showInputMessage="1" showErrorMessage="1" promptTitle="Dept ID" prompt="Enter Department ID number to charge." sqref="H64:H70" xr:uid="{822E5219-52DA-4ADF-A31D-F9185F878E46}">
      <formula1>0</formula1>
      <formula2>9999</formula2>
    </dataValidation>
    <dataValidation type="list" allowBlank="1" showInputMessage="1" showErrorMessage="1" promptTitle="Business Unit" prompt="Choose Correct Business Unit:_x000a_MB075 (Corporation)_x000a_MB104 (Foundation)_x000a_MB112 (OSU)" sqref="B64" xr:uid="{E8689C50-358F-43DD-8DC3-928C3B78C7C4}">
      <formula1>"MB075,MB104,MB112"</formula1>
    </dataValidation>
    <dataValidation allowBlank="1" showInputMessage="1" showErrorMessage="1" promptTitle="Program" prompt="Select Program Code (if applicable)" sqref="I64:I70" xr:uid="{837C99E5-92D1-4B9B-ADFB-D0F088B8AC3F}"/>
    <dataValidation allowBlank="1" showInputMessage="1" showErrorMessage="1" promptTitle="Class" prompt="Select Class Code (if applicable)" sqref="J64:K70" xr:uid="{CFBC53AD-10E5-4DA5-AA11-91F55E3D82CD}"/>
    <dataValidation allowBlank="1" showInputMessage="1" showErrorMessage="1" promptTitle="Blanket RAT" prompt="Custodian must be specified if traveler does not have an individual RAT and is traveling on a group blanket RAT._x000a_" sqref="R7:X7" xr:uid="{87280F51-AA9C-48B1-B3D1-C51D72968E36}"/>
    <dataValidation type="list" allowBlank="1" showInputMessage="1" showErrorMessage="1" sqref="C25:C53" xr:uid="{A7BA1EEA-7709-441C-A4BB-858668D499AE}">
      <formula1>"First/Last Day Per Diem,Full Day Per Diem,Not Claiming Per Diem"</formula1>
    </dataValidation>
    <dataValidation type="list" allowBlank="1" showInputMessage="1" showErrorMessage="1" sqref="C17:C21" xr:uid="{B43D469B-8258-427B-8495-3DD843768258}">
      <formula1>"$59,$64,$69,$74,$79,Other"</formula1>
    </dataValidation>
    <dataValidation type="list" errorStyle="warning" showInputMessage="1" error="Entry is not valid Travel Account number. " promptTitle="Account" prompt="Select or Enter the Expense Account Number to Charge" sqref="C64:D70" xr:uid="{A96D9D82-D1E5-441B-99F5-26B1DA618CEE}">
      <formula1>"606001 (Trvl-InState),606002 (Trvl-OutofState),606802 (Trvl-Foreign),606806 (Trvl-VehicleMileage),660009 (Prf Dev Reg Fees),606804 (Trvl-NonEmpl),613817 (Trvl-IC),622001 (ParticipantSupp-F&amp;A),622002 (ParticipantSupp-NoF&amp;A)"</formula1>
    </dataValidation>
    <dataValidation allowBlank="1" showInputMessage="1" showErrorMessage="1" promptTitle="Project Number" prompt="Add Project Number (if applicable - required if fund number begins with a &quot;5&quot; or if using an incentive project with fund 11002)" sqref="Q64:Q71 L64:P70" xr:uid="{14DC50BF-C0CA-4267-B738-CCB1D69E0625}"/>
    <dataValidation allowBlank="1" showErrorMessage="1" sqref="C72:D73 F72:Q73" xr:uid="{4F7D00F2-D25A-46CF-9421-AE871955547B}"/>
    <dataValidation allowBlank="1" showErrorMessage="1" prompt="Choose Correct Business Unit:_x000a_MB075 (Corporation)_x000a_MB104 (Foundation)_x000a_MB112 (OSU)" sqref="B72:B73" xr:uid="{DFF03C01-6A38-456A-AD6E-FDA162550136}"/>
    <dataValidation type="whole" showInputMessage="1" showErrorMessage="1" error="0 or 1 only" sqref="H25:K53" xr:uid="{7322C69D-3CE4-41B9-80B5-2FE1EEA133F7}">
      <formula1>0</formula1>
      <formula2>1</formula2>
    </dataValidation>
  </dataValidations>
  <hyperlinks>
    <hyperlink ref="D16" r:id="rId1" display="International Rates (State Dept)" xr:uid="{E0988ADD-69C0-4B71-8652-D024EEF46B80}"/>
    <hyperlink ref="C16" r:id="rId2" xr:uid="{06720F3B-F7AC-47CE-849A-C0423E7622FF}"/>
  </hyperlinks>
  <printOptions horizontalCentered="1"/>
  <pageMargins left="0.25" right="0.25" top="0.75" bottom="0.75" header="0.3" footer="0.3"/>
  <pageSetup scale="29" orientation="portrait" r:id="rId3"/>
  <drawing r:id="rId4"/>
  <legacyDrawing r:id="rId5"/>
  <tableParts count="2">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4" sqref="AA4"/>
    </sheetView>
  </sheetViews>
  <sheetFormatPr defaultRowHeight="14.5"/>
  <cols>
    <col min="1" max="1" width="11.7265625" hidden="1" customWidth="1"/>
    <col min="2" max="3" width="0" hidden="1" customWidth="1"/>
    <col min="4" max="4" width="13.6328125" style="24" customWidth="1"/>
    <col min="5" max="7" width="13.26953125" customWidth="1"/>
    <col min="8" max="8" width="13.90625" customWidth="1"/>
    <col min="10" max="14" width="14.36328125" hidden="1" customWidth="1"/>
    <col min="24" max="24" width="15.81640625" customWidth="1"/>
    <col min="25" max="25" width="10.26953125" customWidth="1"/>
    <col min="27" max="27" width="22.08984375" customWidth="1"/>
  </cols>
  <sheetData>
    <row r="1" spans="1:27" ht="15.5">
      <c r="D1" s="25" t="s">
        <v>20</v>
      </c>
      <c r="P1" s="1" t="s">
        <v>21</v>
      </c>
      <c r="X1" t="s">
        <v>23</v>
      </c>
    </row>
    <row r="3" spans="1:27">
      <c r="A3" s="3" t="s">
        <v>9</v>
      </c>
      <c r="D3" s="22" t="s">
        <v>6</v>
      </c>
      <c r="E3" s="9" t="s">
        <v>0</v>
      </c>
      <c r="F3" s="9" t="s">
        <v>1</v>
      </c>
      <c r="G3" s="9" t="s">
        <v>2</v>
      </c>
      <c r="H3" s="10" t="s">
        <v>7</v>
      </c>
      <c r="J3" s="4" t="s">
        <v>6</v>
      </c>
      <c r="K3" s="4" t="s">
        <v>0</v>
      </c>
      <c r="L3" s="4" t="s">
        <v>1</v>
      </c>
      <c r="M3" s="4" t="s">
        <v>2</v>
      </c>
      <c r="N3" s="4" t="s">
        <v>7</v>
      </c>
      <c r="P3" s="3" t="s">
        <v>9</v>
      </c>
      <c r="Q3" s="3" t="s">
        <v>17</v>
      </c>
      <c r="R3" s="3" t="s">
        <v>1</v>
      </c>
      <c r="S3" s="3" t="s">
        <v>2</v>
      </c>
      <c r="T3" s="3" t="s">
        <v>16</v>
      </c>
      <c r="U3" s="3" t="s">
        <v>4</v>
      </c>
      <c r="X3" t="s">
        <v>24</v>
      </c>
      <c r="Y3" t="s">
        <v>28</v>
      </c>
      <c r="AA3" t="s">
        <v>11</v>
      </c>
    </row>
    <row r="4" spans="1:27">
      <c r="A4" s="3">
        <v>59</v>
      </c>
      <c r="D4" s="23" t="s">
        <v>8</v>
      </c>
      <c r="E4" s="11">
        <v>0.15</v>
      </c>
      <c r="F4" s="11">
        <v>0.25</v>
      </c>
      <c r="G4" s="11">
        <v>0.4</v>
      </c>
      <c r="H4" s="12">
        <v>0.2</v>
      </c>
      <c r="J4" s="4"/>
      <c r="K4" s="7">
        <v>0.15</v>
      </c>
      <c r="L4" s="7">
        <v>0.25</v>
      </c>
      <c r="M4" s="7">
        <v>0.4</v>
      </c>
      <c r="N4" s="7">
        <v>0.2</v>
      </c>
      <c r="P4" s="3">
        <v>59</v>
      </c>
      <c r="Q4" s="19">
        <v>13</v>
      </c>
      <c r="R4" s="19">
        <v>15</v>
      </c>
      <c r="S4" s="19">
        <v>26</v>
      </c>
      <c r="T4" s="19">
        <v>5</v>
      </c>
      <c r="U4" s="19">
        <v>44.25</v>
      </c>
      <c r="X4" t="s">
        <v>25</v>
      </c>
      <c r="AA4" t="s">
        <v>4</v>
      </c>
    </row>
    <row r="5" spans="1:27">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26</v>
      </c>
      <c r="AA5" t="s">
        <v>5</v>
      </c>
    </row>
    <row r="6" spans="1:27">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27</v>
      </c>
      <c r="Y6">
        <v>0.65500000000000003</v>
      </c>
      <c r="AA6" t="s">
        <v>29</v>
      </c>
    </row>
    <row r="7" spans="1:27">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c r="D9" s="13">
        <v>5</v>
      </c>
      <c r="E9" s="14">
        <v>1</v>
      </c>
      <c r="F9" s="14">
        <v>1</v>
      </c>
      <c r="G9" s="14">
        <v>2</v>
      </c>
      <c r="H9" s="15">
        <v>1</v>
      </c>
      <c r="J9" s="5">
        <v>5</v>
      </c>
      <c r="K9" s="8">
        <f t="shared" si="0"/>
        <v>1</v>
      </c>
      <c r="L9" s="6">
        <f t="shared" si="1"/>
        <v>1</v>
      </c>
      <c r="M9" s="6">
        <f t="shared" si="2"/>
        <v>2</v>
      </c>
      <c r="N9" s="6">
        <f t="shared" si="3"/>
        <v>1</v>
      </c>
      <c r="P9" s="3" t="s">
        <v>13</v>
      </c>
      <c r="Q9" s="3"/>
      <c r="R9" s="3"/>
      <c r="S9" s="3"/>
      <c r="T9" s="3"/>
      <c r="U9" s="3"/>
    </row>
    <row r="10" spans="1:27">
      <c r="D10" s="13">
        <v>6</v>
      </c>
      <c r="E10" s="14">
        <v>1</v>
      </c>
      <c r="F10" s="14">
        <v>2</v>
      </c>
      <c r="G10" s="14">
        <v>2</v>
      </c>
      <c r="H10" s="15">
        <v>1</v>
      </c>
      <c r="J10" s="5">
        <v>6</v>
      </c>
      <c r="K10" s="8">
        <f t="shared" si="0"/>
        <v>1</v>
      </c>
      <c r="L10" s="6">
        <f t="shared" si="1"/>
        <v>2</v>
      </c>
      <c r="M10" s="6">
        <f t="shared" si="2"/>
        <v>2</v>
      </c>
      <c r="N10" s="6">
        <f t="shared" si="3"/>
        <v>1</v>
      </c>
    </row>
    <row r="11" spans="1:27">
      <c r="D11" s="13">
        <v>7</v>
      </c>
      <c r="E11" s="14">
        <v>1</v>
      </c>
      <c r="F11" s="14">
        <v>2</v>
      </c>
      <c r="G11" s="14">
        <v>3</v>
      </c>
      <c r="H11" s="15">
        <v>1</v>
      </c>
      <c r="J11" s="5">
        <v>7</v>
      </c>
      <c r="K11" s="8">
        <f t="shared" si="0"/>
        <v>1</v>
      </c>
      <c r="L11" s="6">
        <f t="shared" si="1"/>
        <v>2</v>
      </c>
      <c r="M11" s="6">
        <f t="shared" si="2"/>
        <v>3</v>
      </c>
      <c r="N11" s="6">
        <f t="shared" si="3"/>
        <v>1</v>
      </c>
    </row>
    <row r="12" spans="1:27">
      <c r="D12" s="13">
        <v>8</v>
      </c>
      <c r="E12" s="14">
        <v>1</v>
      </c>
      <c r="F12" s="14">
        <v>2</v>
      </c>
      <c r="G12" s="14">
        <v>3</v>
      </c>
      <c r="H12" s="15">
        <v>2</v>
      </c>
      <c r="J12" s="5">
        <v>8</v>
      </c>
      <c r="K12" s="8">
        <f t="shared" si="0"/>
        <v>1</v>
      </c>
      <c r="L12" s="6">
        <f t="shared" si="1"/>
        <v>2</v>
      </c>
      <c r="M12" s="6">
        <f t="shared" si="2"/>
        <v>3</v>
      </c>
      <c r="N12" s="6">
        <f t="shared" si="3"/>
        <v>2</v>
      </c>
    </row>
    <row r="13" spans="1:27">
      <c r="D13" s="13">
        <v>9</v>
      </c>
      <c r="E13" s="14">
        <v>1</v>
      </c>
      <c r="F13" s="14">
        <v>2</v>
      </c>
      <c r="G13" s="14">
        <v>4</v>
      </c>
      <c r="H13" s="15">
        <v>2</v>
      </c>
      <c r="J13" s="5">
        <v>9</v>
      </c>
      <c r="K13" s="8">
        <f t="shared" si="0"/>
        <v>1</v>
      </c>
      <c r="L13" s="6">
        <f t="shared" si="1"/>
        <v>2</v>
      </c>
      <c r="M13" s="6">
        <f t="shared" si="2"/>
        <v>4</v>
      </c>
      <c r="N13" s="6">
        <f t="shared" si="3"/>
        <v>2</v>
      </c>
    </row>
    <row r="14" spans="1:27">
      <c r="D14" s="13">
        <v>10</v>
      </c>
      <c r="E14" s="14">
        <v>2</v>
      </c>
      <c r="F14" s="14">
        <v>2</v>
      </c>
      <c r="G14" s="14">
        <v>4</v>
      </c>
      <c r="H14" s="15">
        <v>2</v>
      </c>
      <c r="J14" s="5">
        <v>10</v>
      </c>
      <c r="K14" s="8">
        <f t="shared" si="0"/>
        <v>2</v>
      </c>
      <c r="L14" s="6">
        <f t="shared" si="1"/>
        <v>3</v>
      </c>
      <c r="M14" s="6">
        <f t="shared" si="2"/>
        <v>4</v>
      </c>
      <c r="N14" s="6">
        <f t="shared" si="3"/>
        <v>2</v>
      </c>
    </row>
    <row r="15" spans="1:27">
      <c r="D15" s="13">
        <v>11</v>
      </c>
      <c r="E15" s="14">
        <v>2</v>
      </c>
      <c r="F15" s="14">
        <v>3</v>
      </c>
      <c r="G15" s="14">
        <v>4</v>
      </c>
      <c r="H15" s="15">
        <v>2</v>
      </c>
      <c r="J15" s="5">
        <v>11</v>
      </c>
      <c r="K15" s="8">
        <f t="shared" si="0"/>
        <v>2</v>
      </c>
      <c r="L15" s="6">
        <f t="shared" si="1"/>
        <v>3</v>
      </c>
      <c r="M15" s="6">
        <f t="shared" si="2"/>
        <v>4</v>
      </c>
      <c r="N15" s="6">
        <f t="shared" si="3"/>
        <v>2</v>
      </c>
    </row>
    <row r="16" spans="1:27">
      <c r="D16" s="13">
        <v>12</v>
      </c>
      <c r="E16" s="14">
        <v>2</v>
      </c>
      <c r="F16" s="14">
        <v>3</v>
      </c>
      <c r="G16" s="14">
        <v>5</v>
      </c>
      <c r="H16" s="15">
        <v>2</v>
      </c>
      <c r="J16" s="5">
        <v>12</v>
      </c>
      <c r="K16" s="8">
        <f t="shared" si="0"/>
        <v>2</v>
      </c>
      <c r="L16" s="6">
        <f t="shared" si="1"/>
        <v>3</v>
      </c>
      <c r="M16" s="6">
        <f t="shared" si="2"/>
        <v>5</v>
      </c>
      <c r="N16" s="6">
        <f t="shared" si="3"/>
        <v>2</v>
      </c>
    </row>
    <row r="17" spans="4:14">
      <c r="D17" s="13">
        <v>13</v>
      </c>
      <c r="E17" s="14">
        <v>2</v>
      </c>
      <c r="F17" s="14">
        <v>3</v>
      </c>
      <c r="G17" s="14">
        <v>5</v>
      </c>
      <c r="H17" s="15">
        <v>3</v>
      </c>
      <c r="J17" s="5">
        <v>13</v>
      </c>
      <c r="K17" s="8">
        <f t="shared" si="0"/>
        <v>2</v>
      </c>
      <c r="L17" s="6">
        <f t="shared" si="1"/>
        <v>3</v>
      </c>
      <c r="M17" s="6">
        <f t="shared" si="2"/>
        <v>5</v>
      </c>
      <c r="N17" s="6">
        <f t="shared" si="3"/>
        <v>3</v>
      </c>
    </row>
    <row r="18" spans="4:14">
      <c r="D18" s="13">
        <v>14</v>
      </c>
      <c r="E18" s="14">
        <v>2</v>
      </c>
      <c r="F18" s="14">
        <v>4</v>
      </c>
      <c r="G18" s="14">
        <v>5</v>
      </c>
      <c r="H18" s="15">
        <v>3</v>
      </c>
      <c r="J18" s="5">
        <v>14</v>
      </c>
      <c r="K18" s="8">
        <f t="shared" si="0"/>
        <v>2</v>
      </c>
      <c r="L18" s="6">
        <f t="shared" si="1"/>
        <v>4</v>
      </c>
      <c r="M18" s="6">
        <f t="shared" si="2"/>
        <v>6</v>
      </c>
      <c r="N18" s="6">
        <f t="shared" si="3"/>
        <v>3</v>
      </c>
    </row>
    <row r="19" spans="4:14">
      <c r="D19" s="13">
        <v>15</v>
      </c>
      <c r="E19" s="14">
        <v>2</v>
      </c>
      <c r="F19" s="14">
        <v>4</v>
      </c>
      <c r="G19" s="14">
        <v>6</v>
      </c>
      <c r="H19" s="15">
        <v>3</v>
      </c>
      <c r="J19" s="5">
        <v>15</v>
      </c>
      <c r="K19" s="8">
        <f t="shared" si="0"/>
        <v>2</v>
      </c>
      <c r="L19" s="6">
        <f t="shared" si="1"/>
        <v>4</v>
      </c>
      <c r="M19" s="6">
        <f t="shared" si="2"/>
        <v>6</v>
      </c>
      <c r="N19" s="6">
        <f t="shared" si="3"/>
        <v>3</v>
      </c>
    </row>
    <row r="20" spans="4:14">
      <c r="D20" s="13">
        <v>16</v>
      </c>
      <c r="E20" s="14">
        <v>2</v>
      </c>
      <c r="F20" s="14">
        <v>4</v>
      </c>
      <c r="G20" s="14">
        <v>7</v>
      </c>
      <c r="H20" s="15">
        <v>3</v>
      </c>
      <c r="J20" s="5">
        <v>16</v>
      </c>
      <c r="K20" s="8">
        <f t="shared" si="0"/>
        <v>2</v>
      </c>
      <c r="L20" s="6">
        <f t="shared" si="1"/>
        <v>4</v>
      </c>
      <c r="M20" s="6">
        <f t="shared" si="2"/>
        <v>6</v>
      </c>
      <c r="N20" s="6">
        <f t="shared" si="3"/>
        <v>3</v>
      </c>
    </row>
    <row r="21" spans="4:14">
      <c r="D21" s="13">
        <v>17</v>
      </c>
      <c r="E21" s="14">
        <v>3</v>
      </c>
      <c r="F21" s="14">
        <v>4</v>
      </c>
      <c r="G21" s="14">
        <v>7</v>
      </c>
      <c r="H21" s="15">
        <v>3</v>
      </c>
      <c r="J21" s="5">
        <v>17</v>
      </c>
      <c r="K21" s="8">
        <f t="shared" si="0"/>
        <v>3</v>
      </c>
      <c r="L21" s="6">
        <f t="shared" si="1"/>
        <v>4</v>
      </c>
      <c r="M21" s="6">
        <f t="shared" si="2"/>
        <v>7</v>
      </c>
      <c r="N21" s="6">
        <f t="shared" si="3"/>
        <v>3</v>
      </c>
    </row>
    <row r="22" spans="4:14">
      <c r="D22" s="13">
        <v>18</v>
      </c>
      <c r="E22" s="14">
        <v>3</v>
      </c>
      <c r="F22" s="14">
        <v>5</v>
      </c>
      <c r="G22" s="14">
        <v>7</v>
      </c>
      <c r="H22" s="15">
        <v>3</v>
      </c>
      <c r="J22" s="5">
        <v>18</v>
      </c>
      <c r="K22" s="8">
        <f t="shared" si="0"/>
        <v>3</v>
      </c>
      <c r="L22" s="6">
        <f t="shared" si="1"/>
        <v>5</v>
      </c>
      <c r="M22" s="6">
        <f t="shared" si="2"/>
        <v>7</v>
      </c>
      <c r="N22" s="6">
        <f t="shared" si="3"/>
        <v>4</v>
      </c>
    </row>
    <row r="23" spans="4:14">
      <c r="D23" s="13">
        <v>19</v>
      </c>
      <c r="E23" s="14">
        <v>3</v>
      </c>
      <c r="F23" s="14">
        <v>5</v>
      </c>
      <c r="G23" s="14">
        <v>8</v>
      </c>
      <c r="H23" s="15">
        <v>3</v>
      </c>
      <c r="J23" s="5">
        <v>19</v>
      </c>
      <c r="K23" s="8">
        <f t="shared" si="0"/>
        <v>3</v>
      </c>
      <c r="L23" s="6">
        <f t="shared" si="1"/>
        <v>5</v>
      </c>
      <c r="M23" s="6">
        <f t="shared" si="2"/>
        <v>8</v>
      </c>
      <c r="N23" s="6">
        <f t="shared" si="3"/>
        <v>4</v>
      </c>
    </row>
    <row r="24" spans="4:14">
      <c r="D24" s="13">
        <v>20</v>
      </c>
      <c r="E24" s="14">
        <v>3</v>
      </c>
      <c r="F24" s="14">
        <v>5</v>
      </c>
      <c r="G24" s="14">
        <v>8</v>
      </c>
      <c r="H24" s="15">
        <v>4</v>
      </c>
      <c r="J24" s="5">
        <v>20</v>
      </c>
      <c r="K24" s="8">
        <f t="shared" si="0"/>
        <v>3</v>
      </c>
      <c r="L24" s="6">
        <f t="shared" si="1"/>
        <v>5</v>
      </c>
      <c r="M24" s="6">
        <f t="shared" si="2"/>
        <v>8</v>
      </c>
      <c r="N24" s="6">
        <f t="shared" si="3"/>
        <v>4</v>
      </c>
    </row>
    <row r="25" spans="4:14">
      <c r="D25" s="13">
        <v>21</v>
      </c>
      <c r="E25" s="14">
        <v>3</v>
      </c>
      <c r="F25" s="14">
        <v>5</v>
      </c>
      <c r="G25" s="14">
        <v>9</v>
      </c>
      <c r="H25" s="15">
        <v>4</v>
      </c>
      <c r="J25" s="5">
        <v>21</v>
      </c>
      <c r="K25" s="8">
        <f t="shared" si="0"/>
        <v>3</v>
      </c>
      <c r="L25" s="6">
        <f t="shared" si="1"/>
        <v>5</v>
      </c>
      <c r="M25" s="6">
        <f t="shared" si="2"/>
        <v>8</v>
      </c>
      <c r="N25" s="6">
        <f t="shared" si="3"/>
        <v>4</v>
      </c>
    </row>
    <row r="26" spans="4:14">
      <c r="D26" s="13">
        <v>22</v>
      </c>
      <c r="E26" s="14">
        <v>3</v>
      </c>
      <c r="F26" s="14">
        <v>6</v>
      </c>
      <c r="G26" s="14">
        <v>9</v>
      </c>
      <c r="H26" s="15">
        <v>4</v>
      </c>
      <c r="J26" s="5">
        <v>22</v>
      </c>
      <c r="K26" s="8">
        <f t="shared" si="0"/>
        <v>3</v>
      </c>
      <c r="L26" s="6">
        <f t="shared" si="1"/>
        <v>6</v>
      </c>
      <c r="M26" s="6">
        <f t="shared" si="2"/>
        <v>9</v>
      </c>
      <c r="N26" s="6">
        <f t="shared" si="3"/>
        <v>4</v>
      </c>
    </row>
    <row r="27" spans="4:14">
      <c r="D27" s="13">
        <v>23</v>
      </c>
      <c r="E27" s="14">
        <v>3</v>
      </c>
      <c r="F27" s="14">
        <v>6</v>
      </c>
      <c r="G27" s="14">
        <v>9</v>
      </c>
      <c r="H27" s="15">
        <v>5</v>
      </c>
      <c r="J27" s="5">
        <v>23</v>
      </c>
      <c r="K27" s="8">
        <f t="shared" si="0"/>
        <v>3</v>
      </c>
      <c r="L27" s="6">
        <f t="shared" si="1"/>
        <v>6</v>
      </c>
      <c r="M27" s="6">
        <f t="shared" si="2"/>
        <v>9</v>
      </c>
      <c r="N27" s="6">
        <f t="shared" si="3"/>
        <v>5</v>
      </c>
    </row>
    <row r="28" spans="4:14">
      <c r="D28" s="13">
        <v>24</v>
      </c>
      <c r="E28" s="14">
        <v>4</v>
      </c>
      <c r="F28" s="14">
        <v>6</v>
      </c>
      <c r="G28" s="14">
        <v>9</v>
      </c>
      <c r="H28" s="15">
        <v>5</v>
      </c>
      <c r="J28" s="5">
        <v>24</v>
      </c>
      <c r="K28" s="8">
        <f t="shared" si="0"/>
        <v>4</v>
      </c>
      <c r="L28" s="6">
        <f t="shared" si="1"/>
        <v>6</v>
      </c>
      <c r="M28" s="6">
        <f t="shared" si="2"/>
        <v>10</v>
      </c>
      <c r="N28" s="6">
        <f t="shared" si="3"/>
        <v>5</v>
      </c>
    </row>
    <row r="29" spans="4:14">
      <c r="D29" s="13">
        <v>25</v>
      </c>
      <c r="E29" s="14">
        <v>4</v>
      </c>
      <c r="F29" s="14">
        <v>6</v>
      </c>
      <c r="G29" s="14">
        <v>10</v>
      </c>
      <c r="H29" s="15">
        <v>5</v>
      </c>
      <c r="J29" s="5">
        <v>25</v>
      </c>
      <c r="K29" s="8">
        <f t="shared" si="0"/>
        <v>4</v>
      </c>
      <c r="L29" s="6">
        <f t="shared" si="1"/>
        <v>6</v>
      </c>
      <c r="M29" s="6">
        <f t="shared" si="2"/>
        <v>10</v>
      </c>
      <c r="N29" s="6">
        <f t="shared" si="3"/>
        <v>5</v>
      </c>
    </row>
    <row r="30" spans="4:14">
      <c r="D30" s="13">
        <v>26</v>
      </c>
      <c r="E30" s="14">
        <v>4</v>
      </c>
      <c r="F30" s="14">
        <v>7</v>
      </c>
      <c r="G30" s="14">
        <v>11</v>
      </c>
      <c r="H30" s="15">
        <v>5</v>
      </c>
      <c r="J30" s="5">
        <v>26</v>
      </c>
      <c r="K30" s="8">
        <f t="shared" si="0"/>
        <v>4</v>
      </c>
      <c r="L30" s="6">
        <f t="shared" si="1"/>
        <v>7</v>
      </c>
      <c r="M30" s="6">
        <f t="shared" si="2"/>
        <v>10</v>
      </c>
      <c r="N30" s="6">
        <f t="shared" si="3"/>
        <v>5</v>
      </c>
    </row>
    <row r="31" spans="4:14">
      <c r="D31" s="13">
        <v>27</v>
      </c>
      <c r="E31" s="14">
        <v>4</v>
      </c>
      <c r="F31" s="14">
        <v>7</v>
      </c>
      <c r="G31" s="14">
        <v>11</v>
      </c>
      <c r="H31" s="15">
        <v>5</v>
      </c>
      <c r="J31" s="5">
        <v>27</v>
      </c>
      <c r="K31" s="8">
        <f t="shared" si="0"/>
        <v>4</v>
      </c>
      <c r="L31" s="6">
        <f t="shared" si="1"/>
        <v>7</v>
      </c>
      <c r="M31" s="6">
        <f t="shared" si="2"/>
        <v>11</v>
      </c>
      <c r="N31" s="6">
        <f t="shared" si="3"/>
        <v>5</v>
      </c>
    </row>
    <row r="32" spans="4:14">
      <c r="D32" s="13">
        <v>28</v>
      </c>
      <c r="E32" s="14">
        <v>4</v>
      </c>
      <c r="F32" s="14">
        <v>7</v>
      </c>
      <c r="G32" s="14">
        <v>11</v>
      </c>
      <c r="H32" s="15">
        <v>6</v>
      </c>
      <c r="J32" s="5">
        <v>28</v>
      </c>
      <c r="K32" s="8">
        <f t="shared" si="0"/>
        <v>4</v>
      </c>
      <c r="L32" s="6">
        <f t="shared" si="1"/>
        <v>7</v>
      </c>
      <c r="M32" s="6">
        <f t="shared" si="2"/>
        <v>11</v>
      </c>
      <c r="N32" s="6">
        <f t="shared" si="3"/>
        <v>6</v>
      </c>
    </row>
    <row r="33" spans="4:14">
      <c r="D33" s="13">
        <v>29</v>
      </c>
      <c r="E33" s="14">
        <v>4</v>
      </c>
      <c r="F33" s="14">
        <v>7</v>
      </c>
      <c r="G33" s="14">
        <v>12</v>
      </c>
      <c r="H33" s="15">
        <v>6</v>
      </c>
      <c r="J33" s="5">
        <v>29</v>
      </c>
      <c r="K33" s="8">
        <f t="shared" si="0"/>
        <v>4</v>
      </c>
      <c r="L33" s="6">
        <f t="shared" si="1"/>
        <v>7</v>
      </c>
      <c r="M33" s="6">
        <f t="shared" si="2"/>
        <v>12</v>
      </c>
      <c r="N33" s="6">
        <f t="shared" si="3"/>
        <v>6</v>
      </c>
    </row>
    <row r="34" spans="4:14">
      <c r="D34" s="13">
        <v>30</v>
      </c>
      <c r="E34" s="14">
        <v>5</v>
      </c>
      <c r="F34" s="14">
        <v>7</v>
      </c>
      <c r="G34" s="14">
        <v>12</v>
      </c>
      <c r="H34" s="15">
        <v>6</v>
      </c>
      <c r="J34" s="5">
        <v>30</v>
      </c>
      <c r="K34" s="8">
        <f t="shared" si="0"/>
        <v>5</v>
      </c>
      <c r="L34" s="6">
        <f t="shared" si="1"/>
        <v>8</v>
      </c>
      <c r="M34" s="6">
        <f t="shared" si="2"/>
        <v>12</v>
      </c>
      <c r="N34" s="6">
        <f t="shared" si="3"/>
        <v>6</v>
      </c>
    </row>
    <row r="35" spans="4:14">
      <c r="D35" s="13">
        <v>31</v>
      </c>
      <c r="E35" s="14">
        <v>5</v>
      </c>
      <c r="F35" s="14">
        <v>8</v>
      </c>
      <c r="G35" s="14">
        <v>12</v>
      </c>
      <c r="H35" s="15">
        <v>6</v>
      </c>
      <c r="J35" s="5">
        <v>31</v>
      </c>
      <c r="K35" s="8">
        <f t="shared" si="0"/>
        <v>5</v>
      </c>
      <c r="L35" s="6">
        <f t="shared" si="1"/>
        <v>8</v>
      </c>
      <c r="M35" s="6">
        <f t="shared" si="2"/>
        <v>12</v>
      </c>
      <c r="N35" s="6">
        <f t="shared" si="3"/>
        <v>6</v>
      </c>
    </row>
    <row r="36" spans="4:14">
      <c r="D36" s="13">
        <v>32</v>
      </c>
      <c r="E36" s="14">
        <v>5</v>
      </c>
      <c r="F36" s="14">
        <v>8</v>
      </c>
      <c r="G36" s="14">
        <v>13</v>
      </c>
      <c r="H36" s="15">
        <v>6</v>
      </c>
      <c r="J36" s="5">
        <v>32</v>
      </c>
      <c r="K36" s="8">
        <f t="shared" si="0"/>
        <v>5</v>
      </c>
      <c r="L36" s="6">
        <f t="shared" si="1"/>
        <v>8</v>
      </c>
      <c r="M36" s="6">
        <f t="shared" si="2"/>
        <v>13</v>
      </c>
      <c r="N36" s="6">
        <f t="shared" si="3"/>
        <v>6</v>
      </c>
    </row>
    <row r="37" spans="4:14">
      <c r="D37" s="13">
        <v>33</v>
      </c>
      <c r="E37" s="14">
        <v>5</v>
      </c>
      <c r="F37" s="14">
        <v>8</v>
      </c>
      <c r="G37" s="14">
        <v>13</v>
      </c>
      <c r="H37" s="15">
        <v>7</v>
      </c>
      <c r="J37" s="5">
        <v>33</v>
      </c>
      <c r="K37" s="8">
        <f t="shared" si="0"/>
        <v>5</v>
      </c>
      <c r="L37" s="6">
        <f t="shared" si="1"/>
        <v>8</v>
      </c>
      <c r="M37" s="6">
        <f t="shared" si="2"/>
        <v>13</v>
      </c>
      <c r="N37" s="6">
        <f t="shared" si="3"/>
        <v>7</v>
      </c>
    </row>
    <row r="38" spans="4:14">
      <c r="D38" s="13">
        <v>34</v>
      </c>
      <c r="E38" s="14">
        <v>5</v>
      </c>
      <c r="F38" s="14">
        <v>9</v>
      </c>
      <c r="G38" s="14">
        <v>13</v>
      </c>
      <c r="H38" s="15">
        <v>7</v>
      </c>
      <c r="J38" s="5">
        <v>34</v>
      </c>
      <c r="K38" s="8">
        <f t="shared" si="0"/>
        <v>5</v>
      </c>
      <c r="L38" s="6">
        <f t="shared" si="1"/>
        <v>9</v>
      </c>
      <c r="M38" s="6">
        <f t="shared" si="2"/>
        <v>14</v>
      </c>
      <c r="N38" s="6">
        <f t="shared" si="3"/>
        <v>7</v>
      </c>
    </row>
    <row r="39" spans="4:14">
      <c r="D39" s="13">
        <v>35</v>
      </c>
      <c r="E39" s="14">
        <v>5</v>
      </c>
      <c r="F39" s="14">
        <v>9</v>
      </c>
      <c r="G39" s="14">
        <v>14</v>
      </c>
      <c r="H39" s="15">
        <v>7</v>
      </c>
      <c r="J39" s="5">
        <v>35</v>
      </c>
      <c r="K39" s="8">
        <f t="shared" si="0"/>
        <v>5</v>
      </c>
      <c r="L39" s="6">
        <f t="shared" si="1"/>
        <v>9</v>
      </c>
      <c r="M39" s="6">
        <f t="shared" si="2"/>
        <v>14</v>
      </c>
      <c r="N39" s="6">
        <f t="shared" si="3"/>
        <v>7</v>
      </c>
    </row>
    <row r="40" spans="4:14">
      <c r="D40" s="13">
        <v>36</v>
      </c>
      <c r="E40" s="14">
        <v>5</v>
      </c>
      <c r="F40" s="14">
        <v>9</v>
      </c>
      <c r="G40" s="14">
        <v>15</v>
      </c>
      <c r="H40" s="15">
        <v>7</v>
      </c>
      <c r="J40" s="5">
        <v>36</v>
      </c>
      <c r="K40" s="8">
        <f t="shared" si="0"/>
        <v>5</v>
      </c>
      <c r="L40" s="6">
        <f t="shared" si="1"/>
        <v>9</v>
      </c>
      <c r="M40" s="6">
        <f t="shared" si="2"/>
        <v>14</v>
      </c>
      <c r="N40" s="6">
        <f t="shared" si="3"/>
        <v>7</v>
      </c>
    </row>
    <row r="41" spans="4:14">
      <c r="D41" s="13">
        <v>37</v>
      </c>
      <c r="E41" s="14">
        <v>6</v>
      </c>
      <c r="F41" s="14">
        <v>9</v>
      </c>
      <c r="G41" s="14">
        <v>15</v>
      </c>
      <c r="H41" s="15">
        <v>7</v>
      </c>
      <c r="J41" s="5">
        <v>37</v>
      </c>
      <c r="K41" s="8">
        <f t="shared" si="0"/>
        <v>6</v>
      </c>
      <c r="L41" s="6">
        <f t="shared" si="1"/>
        <v>9</v>
      </c>
      <c r="M41" s="6">
        <f t="shared" si="2"/>
        <v>15</v>
      </c>
      <c r="N41" s="6">
        <f t="shared" si="3"/>
        <v>7</v>
      </c>
    </row>
    <row r="42" spans="4:14">
      <c r="D42" s="13">
        <v>38</v>
      </c>
      <c r="E42" s="14">
        <v>6</v>
      </c>
      <c r="F42" s="14">
        <v>10</v>
      </c>
      <c r="G42" s="14">
        <v>15</v>
      </c>
      <c r="H42" s="15">
        <v>7</v>
      </c>
      <c r="J42" s="5">
        <v>38</v>
      </c>
      <c r="K42" s="8">
        <f t="shared" si="0"/>
        <v>6</v>
      </c>
      <c r="L42" s="6">
        <f t="shared" si="1"/>
        <v>10</v>
      </c>
      <c r="M42" s="6">
        <f t="shared" si="2"/>
        <v>15</v>
      </c>
      <c r="N42" s="6">
        <f t="shared" si="3"/>
        <v>8</v>
      </c>
    </row>
    <row r="43" spans="4:14">
      <c r="D43" s="13">
        <v>39</v>
      </c>
      <c r="E43" s="14">
        <v>6</v>
      </c>
      <c r="F43" s="14">
        <v>10</v>
      </c>
      <c r="G43" s="14">
        <v>16</v>
      </c>
      <c r="H43" s="15">
        <v>7</v>
      </c>
      <c r="J43" s="5">
        <v>39</v>
      </c>
      <c r="K43" s="8">
        <f t="shared" si="0"/>
        <v>6</v>
      </c>
      <c r="L43" s="6">
        <f t="shared" si="1"/>
        <v>10</v>
      </c>
      <c r="M43" s="6">
        <f t="shared" si="2"/>
        <v>16</v>
      </c>
      <c r="N43" s="6">
        <f t="shared" si="3"/>
        <v>8</v>
      </c>
    </row>
    <row r="44" spans="4:14">
      <c r="D44" s="13">
        <v>40</v>
      </c>
      <c r="E44" s="14">
        <v>6</v>
      </c>
      <c r="F44" s="14">
        <v>10</v>
      </c>
      <c r="G44" s="14">
        <v>16</v>
      </c>
      <c r="H44" s="15">
        <v>8</v>
      </c>
      <c r="J44" s="5">
        <v>40</v>
      </c>
      <c r="K44" s="8">
        <f t="shared" si="0"/>
        <v>6</v>
      </c>
      <c r="L44" s="6">
        <f t="shared" si="1"/>
        <v>10</v>
      </c>
      <c r="M44" s="6">
        <f t="shared" si="2"/>
        <v>16</v>
      </c>
      <c r="N44" s="6">
        <f t="shared" si="3"/>
        <v>8</v>
      </c>
    </row>
    <row r="45" spans="4:14">
      <c r="D45" s="13">
        <v>41</v>
      </c>
      <c r="E45" s="14">
        <v>6</v>
      </c>
      <c r="F45" s="14">
        <v>10</v>
      </c>
      <c r="G45" s="14">
        <v>17</v>
      </c>
      <c r="H45" s="15">
        <v>8</v>
      </c>
      <c r="J45" s="5">
        <v>41</v>
      </c>
      <c r="K45" s="8">
        <f t="shared" si="0"/>
        <v>6</v>
      </c>
      <c r="L45" s="6">
        <f t="shared" si="1"/>
        <v>10</v>
      </c>
      <c r="M45" s="6">
        <f t="shared" si="2"/>
        <v>16</v>
      </c>
      <c r="N45" s="6">
        <f t="shared" si="3"/>
        <v>8</v>
      </c>
    </row>
    <row r="46" spans="4:14">
      <c r="D46" s="13">
        <v>42</v>
      </c>
      <c r="E46" s="14">
        <v>6</v>
      </c>
      <c r="F46" s="14">
        <v>11</v>
      </c>
      <c r="G46" s="14">
        <v>17</v>
      </c>
      <c r="H46" s="15">
        <v>8</v>
      </c>
      <c r="J46" s="5">
        <v>42</v>
      </c>
      <c r="K46" s="8">
        <f t="shared" si="0"/>
        <v>6</v>
      </c>
      <c r="L46" s="6">
        <f t="shared" si="1"/>
        <v>11</v>
      </c>
      <c r="M46" s="6">
        <f t="shared" si="2"/>
        <v>17</v>
      </c>
      <c r="N46" s="6">
        <f t="shared" si="3"/>
        <v>8</v>
      </c>
    </row>
    <row r="47" spans="4:14">
      <c r="D47" s="13">
        <v>43</v>
      </c>
      <c r="E47" s="14">
        <v>6</v>
      </c>
      <c r="F47" s="14">
        <v>11</v>
      </c>
      <c r="G47" s="14">
        <v>17</v>
      </c>
      <c r="H47" s="15">
        <v>9</v>
      </c>
      <c r="J47" s="5">
        <v>43</v>
      </c>
      <c r="K47" s="8">
        <f t="shared" si="0"/>
        <v>6</v>
      </c>
      <c r="L47" s="6">
        <f t="shared" si="1"/>
        <v>11</v>
      </c>
      <c r="M47" s="6">
        <f t="shared" si="2"/>
        <v>17</v>
      </c>
      <c r="N47" s="6">
        <f t="shared" si="3"/>
        <v>9</v>
      </c>
    </row>
    <row r="48" spans="4:14">
      <c r="D48" s="13">
        <v>44</v>
      </c>
      <c r="E48" s="14">
        <v>7</v>
      </c>
      <c r="F48" s="14">
        <v>11</v>
      </c>
      <c r="G48" s="14">
        <v>17</v>
      </c>
      <c r="H48" s="15">
        <v>9</v>
      </c>
      <c r="J48" s="5">
        <v>44</v>
      </c>
      <c r="K48" s="8">
        <f t="shared" si="0"/>
        <v>7</v>
      </c>
      <c r="L48" s="6">
        <f t="shared" si="1"/>
        <v>11</v>
      </c>
      <c r="M48" s="6">
        <f t="shared" si="2"/>
        <v>18</v>
      </c>
      <c r="N48" s="6">
        <f t="shared" si="3"/>
        <v>9</v>
      </c>
    </row>
    <row r="49" spans="4:14">
      <c r="D49" s="13">
        <v>45</v>
      </c>
      <c r="E49" s="14">
        <v>7</v>
      </c>
      <c r="F49" s="14">
        <v>11</v>
      </c>
      <c r="G49" s="14">
        <v>18</v>
      </c>
      <c r="H49" s="15">
        <v>9</v>
      </c>
      <c r="J49" s="5">
        <v>45</v>
      </c>
      <c r="K49" s="8">
        <f t="shared" si="0"/>
        <v>7</v>
      </c>
      <c r="L49" s="6">
        <f t="shared" si="1"/>
        <v>11</v>
      </c>
      <c r="M49" s="6">
        <f t="shared" si="2"/>
        <v>18</v>
      </c>
      <c r="N49" s="6">
        <f t="shared" si="3"/>
        <v>9</v>
      </c>
    </row>
    <row r="50" spans="4:14">
      <c r="D50" s="13">
        <v>46</v>
      </c>
      <c r="E50" s="14">
        <v>7</v>
      </c>
      <c r="F50" s="14">
        <v>12</v>
      </c>
      <c r="G50" s="14">
        <v>18</v>
      </c>
      <c r="H50" s="15">
        <v>9</v>
      </c>
      <c r="J50" s="5">
        <v>46</v>
      </c>
      <c r="K50" s="8">
        <f t="shared" si="0"/>
        <v>7</v>
      </c>
      <c r="L50" s="6">
        <f t="shared" si="1"/>
        <v>12</v>
      </c>
      <c r="M50" s="6">
        <f t="shared" si="2"/>
        <v>18</v>
      </c>
      <c r="N50" s="6">
        <f t="shared" si="3"/>
        <v>9</v>
      </c>
    </row>
    <row r="51" spans="4:14">
      <c r="D51" s="13">
        <v>47</v>
      </c>
      <c r="E51" s="14">
        <v>7</v>
      </c>
      <c r="F51" s="14">
        <v>12</v>
      </c>
      <c r="G51" s="14">
        <v>19</v>
      </c>
      <c r="H51" s="15">
        <v>9</v>
      </c>
      <c r="J51" s="5">
        <v>47</v>
      </c>
      <c r="K51" s="8">
        <f t="shared" si="0"/>
        <v>7</v>
      </c>
      <c r="L51" s="6">
        <f t="shared" si="1"/>
        <v>12</v>
      </c>
      <c r="M51" s="6">
        <f t="shared" si="2"/>
        <v>19</v>
      </c>
      <c r="N51" s="6">
        <f t="shared" si="3"/>
        <v>9</v>
      </c>
    </row>
    <row r="52" spans="4:14">
      <c r="D52" s="13">
        <v>48</v>
      </c>
      <c r="E52" s="14">
        <v>7</v>
      </c>
      <c r="F52" s="14">
        <v>12</v>
      </c>
      <c r="G52" s="14">
        <v>19</v>
      </c>
      <c r="H52" s="15">
        <v>10</v>
      </c>
      <c r="J52" s="5">
        <v>48</v>
      </c>
      <c r="K52" s="8">
        <f t="shared" si="0"/>
        <v>7</v>
      </c>
      <c r="L52" s="6">
        <f t="shared" si="1"/>
        <v>12</v>
      </c>
      <c r="M52" s="6">
        <f t="shared" si="2"/>
        <v>19</v>
      </c>
      <c r="N52" s="6">
        <f t="shared" si="3"/>
        <v>10</v>
      </c>
    </row>
    <row r="53" spans="4:14">
      <c r="D53" s="13">
        <v>49</v>
      </c>
      <c r="E53" s="14">
        <v>7</v>
      </c>
      <c r="F53" s="14">
        <v>12</v>
      </c>
      <c r="G53" s="14">
        <v>20</v>
      </c>
      <c r="H53" s="15">
        <v>10</v>
      </c>
      <c r="J53" s="5">
        <v>49</v>
      </c>
      <c r="K53" s="8">
        <f t="shared" si="0"/>
        <v>7</v>
      </c>
      <c r="L53" s="6">
        <f t="shared" si="1"/>
        <v>12</v>
      </c>
      <c r="M53" s="6">
        <f t="shared" si="2"/>
        <v>20</v>
      </c>
      <c r="N53" s="6">
        <f t="shared" si="3"/>
        <v>10</v>
      </c>
    </row>
    <row r="54" spans="4:14">
      <c r="D54" s="13">
        <v>50</v>
      </c>
      <c r="E54" s="14">
        <v>8</v>
      </c>
      <c r="F54" s="14">
        <v>12</v>
      </c>
      <c r="G54" s="14">
        <v>20</v>
      </c>
      <c r="H54" s="15">
        <v>10</v>
      </c>
      <c r="J54" s="5">
        <v>50</v>
      </c>
      <c r="K54" s="8">
        <f t="shared" si="0"/>
        <v>8</v>
      </c>
      <c r="L54" s="6">
        <f t="shared" si="1"/>
        <v>13</v>
      </c>
      <c r="M54" s="6">
        <f t="shared" si="2"/>
        <v>20</v>
      </c>
      <c r="N54" s="6">
        <f t="shared" si="3"/>
        <v>10</v>
      </c>
    </row>
    <row r="55" spans="4:14">
      <c r="D55" s="13">
        <v>51</v>
      </c>
      <c r="E55" s="14">
        <v>8</v>
      </c>
      <c r="F55" s="14">
        <v>13</v>
      </c>
      <c r="G55" s="14">
        <v>20</v>
      </c>
      <c r="H55" s="15">
        <v>10</v>
      </c>
      <c r="J55" s="5">
        <v>51</v>
      </c>
      <c r="K55" s="8">
        <f t="shared" si="0"/>
        <v>8</v>
      </c>
      <c r="L55" s="6">
        <f t="shared" si="1"/>
        <v>13</v>
      </c>
      <c r="M55" s="6">
        <f t="shared" si="2"/>
        <v>20</v>
      </c>
      <c r="N55" s="6">
        <f t="shared" si="3"/>
        <v>10</v>
      </c>
    </row>
    <row r="56" spans="4:14">
      <c r="D56" s="13">
        <v>52</v>
      </c>
      <c r="E56" s="14">
        <v>8</v>
      </c>
      <c r="F56" s="14">
        <v>13</v>
      </c>
      <c r="G56" s="14">
        <v>21</v>
      </c>
      <c r="H56" s="15">
        <v>10</v>
      </c>
      <c r="J56" s="5">
        <v>52</v>
      </c>
      <c r="K56" s="8">
        <f t="shared" si="0"/>
        <v>8</v>
      </c>
      <c r="L56" s="6">
        <f t="shared" si="1"/>
        <v>13</v>
      </c>
      <c r="M56" s="6">
        <f t="shared" si="2"/>
        <v>21</v>
      </c>
      <c r="N56" s="6">
        <f t="shared" si="3"/>
        <v>10</v>
      </c>
    </row>
    <row r="57" spans="4:14">
      <c r="D57" s="13">
        <v>53</v>
      </c>
      <c r="E57" s="14">
        <v>8</v>
      </c>
      <c r="F57" s="14">
        <v>13</v>
      </c>
      <c r="G57" s="14">
        <v>21</v>
      </c>
      <c r="H57" s="15">
        <v>11</v>
      </c>
      <c r="J57" s="5">
        <v>53</v>
      </c>
      <c r="K57" s="8">
        <f t="shared" si="0"/>
        <v>8</v>
      </c>
      <c r="L57" s="6">
        <f t="shared" si="1"/>
        <v>13</v>
      </c>
      <c r="M57" s="6">
        <f t="shared" si="2"/>
        <v>21</v>
      </c>
      <c r="N57" s="6">
        <f t="shared" si="3"/>
        <v>11</v>
      </c>
    </row>
    <row r="58" spans="4:14">
      <c r="D58" s="13">
        <v>54</v>
      </c>
      <c r="E58" s="14">
        <v>8</v>
      </c>
      <c r="F58" s="14">
        <v>14</v>
      </c>
      <c r="G58" s="14">
        <v>21</v>
      </c>
      <c r="H58" s="15">
        <v>11</v>
      </c>
      <c r="J58" s="5">
        <v>54</v>
      </c>
      <c r="K58" s="8">
        <f t="shared" si="0"/>
        <v>8</v>
      </c>
      <c r="L58" s="6">
        <f t="shared" si="1"/>
        <v>14</v>
      </c>
      <c r="M58" s="6">
        <f t="shared" si="2"/>
        <v>22</v>
      </c>
      <c r="N58" s="6">
        <f t="shared" si="3"/>
        <v>11</v>
      </c>
    </row>
    <row r="59" spans="4:14">
      <c r="D59" s="13">
        <v>55</v>
      </c>
      <c r="E59" s="14">
        <v>8</v>
      </c>
      <c r="F59" s="14">
        <v>14</v>
      </c>
      <c r="G59" s="14">
        <v>22</v>
      </c>
      <c r="H59" s="15">
        <v>11</v>
      </c>
      <c r="J59" s="5">
        <v>55</v>
      </c>
      <c r="K59" s="8">
        <f t="shared" si="0"/>
        <v>8</v>
      </c>
      <c r="L59" s="6">
        <f t="shared" si="1"/>
        <v>14</v>
      </c>
      <c r="M59" s="6">
        <f t="shared" si="2"/>
        <v>22</v>
      </c>
      <c r="N59" s="6">
        <f t="shared" si="3"/>
        <v>11</v>
      </c>
    </row>
    <row r="60" spans="4:14">
      <c r="D60" s="13">
        <v>56</v>
      </c>
      <c r="E60" s="14">
        <v>8</v>
      </c>
      <c r="F60" s="14">
        <v>14</v>
      </c>
      <c r="G60" s="14">
        <v>23</v>
      </c>
      <c r="H60" s="15">
        <v>11</v>
      </c>
      <c r="J60" s="5">
        <v>56</v>
      </c>
      <c r="K60" s="8">
        <f t="shared" si="0"/>
        <v>8</v>
      </c>
      <c r="L60" s="6">
        <f t="shared" si="1"/>
        <v>14</v>
      </c>
      <c r="M60" s="6">
        <f t="shared" si="2"/>
        <v>22</v>
      </c>
      <c r="N60" s="6">
        <f t="shared" si="3"/>
        <v>11</v>
      </c>
    </row>
    <row r="61" spans="4:14">
      <c r="D61" s="13">
        <v>57</v>
      </c>
      <c r="E61" s="14">
        <v>9</v>
      </c>
      <c r="F61" s="14">
        <v>14</v>
      </c>
      <c r="G61" s="14">
        <v>23</v>
      </c>
      <c r="H61" s="15">
        <v>11</v>
      </c>
      <c r="J61" s="5">
        <v>57</v>
      </c>
      <c r="K61" s="8">
        <f t="shared" si="0"/>
        <v>9</v>
      </c>
      <c r="L61" s="6">
        <f t="shared" si="1"/>
        <v>14</v>
      </c>
      <c r="M61" s="6">
        <f t="shared" si="2"/>
        <v>23</v>
      </c>
      <c r="N61" s="6">
        <f t="shared" si="3"/>
        <v>11</v>
      </c>
    </row>
    <row r="62" spans="4:14">
      <c r="D62" s="13">
        <v>58</v>
      </c>
      <c r="E62" s="14">
        <v>9</v>
      </c>
      <c r="F62" s="14">
        <v>15</v>
      </c>
      <c r="G62" s="14">
        <v>23</v>
      </c>
      <c r="H62" s="15">
        <v>11</v>
      </c>
      <c r="J62" s="5">
        <v>58</v>
      </c>
      <c r="K62" s="8">
        <f t="shared" si="0"/>
        <v>9</v>
      </c>
      <c r="L62" s="6">
        <f t="shared" si="1"/>
        <v>15</v>
      </c>
      <c r="M62" s="6">
        <f t="shared" si="2"/>
        <v>23</v>
      </c>
      <c r="N62" s="6">
        <f t="shared" si="3"/>
        <v>12</v>
      </c>
    </row>
    <row r="63" spans="4:14">
      <c r="D63" s="13">
        <v>59</v>
      </c>
      <c r="E63" s="14">
        <v>9</v>
      </c>
      <c r="F63" s="14">
        <v>15</v>
      </c>
      <c r="G63" s="14">
        <v>24</v>
      </c>
      <c r="H63" s="15">
        <v>11</v>
      </c>
      <c r="J63" s="5">
        <v>59</v>
      </c>
      <c r="K63" s="8">
        <f t="shared" si="0"/>
        <v>9</v>
      </c>
      <c r="L63" s="6">
        <f t="shared" si="1"/>
        <v>15</v>
      </c>
      <c r="M63" s="6">
        <f t="shared" si="2"/>
        <v>24</v>
      </c>
      <c r="N63" s="6">
        <f t="shared" si="3"/>
        <v>12</v>
      </c>
    </row>
    <row r="64" spans="4:14">
      <c r="D64" s="13">
        <v>60</v>
      </c>
      <c r="E64" s="14">
        <v>9</v>
      </c>
      <c r="F64" s="14">
        <v>15</v>
      </c>
      <c r="G64" s="14">
        <v>24</v>
      </c>
      <c r="H64" s="15">
        <v>12</v>
      </c>
      <c r="J64" s="5">
        <v>60</v>
      </c>
      <c r="K64" s="8">
        <f t="shared" si="0"/>
        <v>9</v>
      </c>
      <c r="L64" s="6">
        <f t="shared" si="1"/>
        <v>15</v>
      </c>
      <c r="M64" s="6">
        <f t="shared" si="2"/>
        <v>24</v>
      </c>
      <c r="N64" s="6">
        <f t="shared" si="3"/>
        <v>12</v>
      </c>
    </row>
    <row r="65" spans="4:14">
      <c r="D65" s="13">
        <v>61</v>
      </c>
      <c r="E65" s="14">
        <v>9</v>
      </c>
      <c r="F65" s="14">
        <v>15</v>
      </c>
      <c r="G65" s="14">
        <v>25</v>
      </c>
      <c r="H65" s="15">
        <v>12</v>
      </c>
      <c r="J65" s="5">
        <v>61</v>
      </c>
      <c r="K65" s="8">
        <f t="shared" si="0"/>
        <v>9</v>
      </c>
      <c r="L65" s="6">
        <f t="shared" si="1"/>
        <v>15</v>
      </c>
      <c r="M65" s="6">
        <f t="shared" si="2"/>
        <v>24</v>
      </c>
      <c r="N65" s="6">
        <f t="shared" si="3"/>
        <v>12</v>
      </c>
    </row>
    <row r="66" spans="4:14">
      <c r="D66" s="13">
        <v>62</v>
      </c>
      <c r="E66" s="14">
        <v>9</v>
      </c>
      <c r="F66" s="14">
        <v>16</v>
      </c>
      <c r="G66" s="14">
        <v>25</v>
      </c>
      <c r="H66" s="15">
        <v>12</v>
      </c>
      <c r="J66" s="5">
        <v>62</v>
      </c>
      <c r="K66" s="8">
        <f t="shared" si="0"/>
        <v>9</v>
      </c>
      <c r="L66" s="6">
        <f t="shared" si="1"/>
        <v>16</v>
      </c>
      <c r="M66" s="6">
        <f t="shared" si="2"/>
        <v>25</v>
      </c>
      <c r="N66" s="6">
        <f t="shared" si="3"/>
        <v>12</v>
      </c>
    </row>
    <row r="67" spans="4:14">
      <c r="D67" s="13">
        <v>63</v>
      </c>
      <c r="E67" s="14">
        <v>9</v>
      </c>
      <c r="F67" s="14">
        <v>16</v>
      </c>
      <c r="G67" s="14">
        <v>25</v>
      </c>
      <c r="H67" s="15">
        <v>13</v>
      </c>
      <c r="J67" s="5">
        <v>63</v>
      </c>
      <c r="K67" s="8">
        <f t="shared" si="0"/>
        <v>9</v>
      </c>
      <c r="L67" s="6">
        <f t="shared" si="1"/>
        <v>16</v>
      </c>
      <c r="M67" s="6">
        <f t="shared" si="2"/>
        <v>25</v>
      </c>
      <c r="N67" s="6">
        <f t="shared" si="3"/>
        <v>13</v>
      </c>
    </row>
    <row r="68" spans="4:14">
      <c r="D68" s="13">
        <v>64</v>
      </c>
      <c r="E68" s="14">
        <v>10</v>
      </c>
      <c r="F68" s="14">
        <v>16</v>
      </c>
      <c r="G68" s="14">
        <v>25</v>
      </c>
      <c r="H68" s="15">
        <v>13</v>
      </c>
      <c r="J68" s="5">
        <v>64</v>
      </c>
      <c r="K68" s="8">
        <f t="shared" si="0"/>
        <v>10</v>
      </c>
      <c r="L68" s="6">
        <f t="shared" si="1"/>
        <v>16</v>
      </c>
      <c r="M68" s="6">
        <f t="shared" si="2"/>
        <v>26</v>
      </c>
      <c r="N68" s="6">
        <f t="shared" si="3"/>
        <v>13</v>
      </c>
    </row>
    <row r="69" spans="4:14">
      <c r="D69" s="13">
        <v>65</v>
      </c>
      <c r="E69" s="14">
        <v>10</v>
      </c>
      <c r="F69" s="14">
        <v>16</v>
      </c>
      <c r="G69" s="14">
        <v>26</v>
      </c>
      <c r="H69" s="15">
        <v>13</v>
      </c>
      <c r="J69" s="5">
        <v>65</v>
      </c>
      <c r="K69" s="8">
        <f t="shared" si="0"/>
        <v>10</v>
      </c>
      <c r="L69" s="6">
        <f t="shared" si="1"/>
        <v>16</v>
      </c>
      <c r="M69" s="6">
        <f t="shared" si="2"/>
        <v>26</v>
      </c>
      <c r="N69" s="6">
        <f t="shared" si="3"/>
        <v>13</v>
      </c>
    </row>
    <row r="70" spans="4:14">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c r="D71" s="13">
        <v>67</v>
      </c>
      <c r="E71" s="14">
        <v>10</v>
      </c>
      <c r="F71" s="14">
        <v>17</v>
      </c>
      <c r="G71" s="14">
        <v>27</v>
      </c>
      <c r="H71" s="15">
        <v>13</v>
      </c>
      <c r="J71" s="5">
        <v>67</v>
      </c>
      <c r="K71" s="8">
        <f t="shared" si="4"/>
        <v>10</v>
      </c>
      <c r="L71" s="6">
        <f t="shared" si="5"/>
        <v>17</v>
      </c>
      <c r="M71" s="6">
        <f t="shared" si="6"/>
        <v>27</v>
      </c>
      <c r="N71" s="6">
        <f t="shared" si="7"/>
        <v>13</v>
      </c>
    </row>
    <row r="72" spans="4:14">
      <c r="D72" s="13">
        <v>68</v>
      </c>
      <c r="E72" s="14">
        <v>10</v>
      </c>
      <c r="F72" s="14">
        <v>17</v>
      </c>
      <c r="G72" s="14">
        <v>27</v>
      </c>
      <c r="H72" s="15">
        <v>14</v>
      </c>
      <c r="J72" s="5">
        <v>68</v>
      </c>
      <c r="K72" s="8">
        <f t="shared" si="4"/>
        <v>10</v>
      </c>
      <c r="L72" s="6">
        <f t="shared" si="5"/>
        <v>17</v>
      </c>
      <c r="M72" s="6">
        <f t="shared" si="6"/>
        <v>27</v>
      </c>
      <c r="N72" s="6">
        <f t="shared" si="7"/>
        <v>14</v>
      </c>
    </row>
    <row r="73" spans="4:14">
      <c r="D73" s="13">
        <v>69</v>
      </c>
      <c r="E73" s="14">
        <v>10</v>
      </c>
      <c r="F73" s="14">
        <v>17</v>
      </c>
      <c r="G73" s="14">
        <v>28</v>
      </c>
      <c r="H73" s="15">
        <v>14</v>
      </c>
      <c r="J73" s="5">
        <v>69</v>
      </c>
      <c r="K73" s="8">
        <f t="shared" si="4"/>
        <v>10</v>
      </c>
      <c r="L73" s="6">
        <f t="shared" si="5"/>
        <v>17</v>
      </c>
      <c r="M73" s="6">
        <f t="shared" si="6"/>
        <v>28</v>
      </c>
      <c r="N73" s="6">
        <f t="shared" si="7"/>
        <v>14</v>
      </c>
    </row>
    <row r="74" spans="4:14">
      <c r="D74" s="13">
        <v>70</v>
      </c>
      <c r="E74" s="14">
        <v>11</v>
      </c>
      <c r="F74" s="14">
        <v>17</v>
      </c>
      <c r="G74" s="14">
        <v>28</v>
      </c>
      <c r="H74" s="15">
        <v>14</v>
      </c>
      <c r="J74" s="5">
        <v>70</v>
      </c>
      <c r="K74" s="8">
        <f t="shared" si="4"/>
        <v>11</v>
      </c>
      <c r="L74" s="6">
        <f t="shared" si="5"/>
        <v>18</v>
      </c>
      <c r="M74" s="6">
        <f t="shared" si="6"/>
        <v>28</v>
      </c>
      <c r="N74" s="6">
        <f t="shared" si="7"/>
        <v>14</v>
      </c>
    </row>
    <row r="75" spans="4:14">
      <c r="D75" s="13">
        <v>71</v>
      </c>
      <c r="E75" s="14">
        <v>11</v>
      </c>
      <c r="F75" s="14">
        <v>18</v>
      </c>
      <c r="G75" s="14">
        <v>28</v>
      </c>
      <c r="H75" s="15">
        <v>14</v>
      </c>
      <c r="J75" s="5">
        <v>71</v>
      </c>
      <c r="K75" s="8">
        <f t="shared" si="4"/>
        <v>11</v>
      </c>
      <c r="L75" s="6">
        <f t="shared" si="5"/>
        <v>18</v>
      </c>
      <c r="M75" s="6">
        <f t="shared" si="6"/>
        <v>28</v>
      </c>
      <c r="N75" s="6">
        <f t="shared" si="7"/>
        <v>14</v>
      </c>
    </row>
    <row r="76" spans="4:14">
      <c r="D76" s="13">
        <v>72</v>
      </c>
      <c r="E76" s="14">
        <v>11</v>
      </c>
      <c r="F76" s="14">
        <v>18</v>
      </c>
      <c r="G76" s="14">
        <v>29</v>
      </c>
      <c r="H76" s="15">
        <v>14</v>
      </c>
      <c r="J76" s="5">
        <v>72</v>
      </c>
      <c r="K76" s="8">
        <f t="shared" si="4"/>
        <v>11</v>
      </c>
      <c r="L76" s="6">
        <f t="shared" si="5"/>
        <v>18</v>
      </c>
      <c r="M76" s="6">
        <f t="shared" si="6"/>
        <v>29</v>
      </c>
      <c r="N76" s="6">
        <f t="shared" si="7"/>
        <v>14</v>
      </c>
    </row>
    <row r="77" spans="4:14">
      <c r="D77" s="13">
        <v>73</v>
      </c>
      <c r="E77" s="14">
        <v>11</v>
      </c>
      <c r="F77" s="14">
        <v>18</v>
      </c>
      <c r="G77" s="14">
        <v>29</v>
      </c>
      <c r="H77" s="15">
        <v>15</v>
      </c>
      <c r="J77" s="5">
        <v>73</v>
      </c>
      <c r="K77" s="8">
        <f t="shared" si="4"/>
        <v>11</v>
      </c>
      <c r="L77" s="6">
        <f t="shared" si="5"/>
        <v>18</v>
      </c>
      <c r="M77" s="6">
        <f t="shared" si="6"/>
        <v>29</v>
      </c>
      <c r="N77" s="6">
        <f t="shared" si="7"/>
        <v>15</v>
      </c>
    </row>
    <row r="78" spans="4:14">
      <c r="D78" s="13">
        <v>74</v>
      </c>
      <c r="E78" s="14">
        <v>11</v>
      </c>
      <c r="F78" s="14">
        <v>19</v>
      </c>
      <c r="G78" s="14">
        <v>29</v>
      </c>
      <c r="H78" s="15">
        <v>15</v>
      </c>
      <c r="J78" s="5">
        <v>74</v>
      </c>
      <c r="K78" s="8">
        <f t="shared" si="4"/>
        <v>11</v>
      </c>
      <c r="L78" s="6">
        <f t="shared" si="5"/>
        <v>19</v>
      </c>
      <c r="M78" s="6">
        <f t="shared" si="6"/>
        <v>30</v>
      </c>
      <c r="N78" s="6">
        <f t="shared" si="7"/>
        <v>15</v>
      </c>
    </row>
    <row r="79" spans="4:14">
      <c r="D79" s="13">
        <v>75</v>
      </c>
      <c r="E79" s="14">
        <v>11</v>
      </c>
      <c r="F79" s="14">
        <v>19</v>
      </c>
      <c r="G79" s="14">
        <v>30</v>
      </c>
      <c r="H79" s="15">
        <v>15</v>
      </c>
      <c r="J79" s="5">
        <v>75</v>
      </c>
      <c r="K79" s="8">
        <f t="shared" si="4"/>
        <v>11</v>
      </c>
      <c r="L79" s="6">
        <f t="shared" si="5"/>
        <v>19</v>
      </c>
      <c r="M79" s="6">
        <f t="shared" si="6"/>
        <v>30</v>
      </c>
      <c r="N79" s="6">
        <f t="shared" si="7"/>
        <v>15</v>
      </c>
    </row>
    <row r="80" spans="4:14">
      <c r="D80" s="13">
        <v>76</v>
      </c>
      <c r="E80" s="14">
        <v>11</v>
      </c>
      <c r="F80" s="14">
        <v>19</v>
      </c>
      <c r="G80" s="14">
        <v>31</v>
      </c>
      <c r="H80" s="15">
        <v>15</v>
      </c>
      <c r="J80" s="5">
        <v>76</v>
      </c>
      <c r="K80" s="8">
        <f t="shared" si="4"/>
        <v>11</v>
      </c>
      <c r="L80" s="6">
        <f t="shared" si="5"/>
        <v>19</v>
      </c>
      <c r="M80" s="6">
        <f t="shared" si="6"/>
        <v>30</v>
      </c>
      <c r="N80" s="6">
        <f t="shared" si="7"/>
        <v>15</v>
      </c>
    </row>
    <row r="81" spans="4:14">
      <c r="D81" s="13">
        <v>77</v>
      </c>
      <c r="E81" s="14">
        <v>12</v>
      </c>
      <c r="F81" s="14">
        <v>19</v>
      </c>
      <c r="G81" s="14">
        <v>31</v>
      </c>
      <c r="H81" s="15">
        <v>15</v>
      </c>
      <c r="J81" s="5">
        <v>77</v>
      </c>
      <c r="K81" s="8">
        <f t="shared" si="4"/>
        <v>12</v>
      </c>
      <c r="L81" s="6">
        <f t="shared" si="5"/>
        <v>19</v>
      </c>
      <c r="M81" s="6">
        <f t="shared" si="6"/>
        <v>31</v>
      </c>
      <c r="N81" s="6">
        <f t="shared" si="7"/>
        <v>15</v>
      </c>
    </row>
    <row r="82" spans="4:14">
      <c r="D82" s="13">
        <v>78</v>
      </c>
      <c r="E82" s="14">
        <v>12</v>
      </c>
      <c r="F82" s="14">
        <v>20</v>
      </c>
      <c r="G82" s="14">
        <v>31</v>
      </c>
      <c r="H82" s="15">
        <v>15</v>
      </c>
      <c r="J82" s="5">
        <v>78</v>
      </c>
      <c r="K82" s="8">
        <f t="shared" si="4"/>
        <v>12</v>
      </c>
      <c r="L82" s="6">
        <f t="shared" si="5"/>
        <v>20</v>
      </c>
      <c r="M82" s="6">
        <f t="shared" si="6"/>
        <v>31</v>
      </c>
      <c r="N82" s="6">
        <f t="shared" si="7"/>
        <v>16</v>
      </c>
    </row>
    <row r="83" spans="4:14">
      <c r="D83" s="13">
        <v>79</v>
      </c>
      <c r="E83" s="14">
        <v>12</v>
      </c>
      <c r="F83" s="14">
        <v>20</v>
      </c>
      <c r="G83" s="14">
        <v>32</v>
      </c>
      <c r="H83" s="15">
        <v>15</v>
      </c>
      <c r="J83" s="5">
        <v>79</v>
      </c>
      <c r="K83" s="8">
        <f t="shared" si="4"/>
        <v>12</v>
      </c>
      <c r="L83" s="6">
        <f t="shared" si="5"/>
        <v>20</v>
      </c>
      <c r="M83" s="6">
        <f t="shared" si="6"/>
        <v>32</v>
      </c>
      <c r="N83" s="6">
        <f t="shared" si="7"/>
        <v>16</v>
      </c>
    </row>
    <row r="84" spans="4:14">
      <c r="D84" s="13">
        <v>80</v>
      </c>
      <c r="E84" s="14">
        <v>12</v>
      </c>
      <c r="F84" s="14">
        <v>20</v>
      </c>
      <c r="G84" s="14">
        <v>32</v>
      </c>
      <c r="H84" s="15">
        <v>16</v>
      </c>
      <c r="J84" s="5">
        <v>80</v>
      </c>
      <c r="K84" s="8">
        <f t="shared" si="4"/>
        <v>12</v>
      </c>
      <c r="L84" s="6">
        <f t="shared" si="5"/>
        <v>20</v>
      </c>
      <c r="M84" s="6">
        <f t="shared" si="6"/>
        <v>32</v>
      </c>
      <c r="N84" s="6">
        <f t="shared" si="7"/>
        <v>16</v>
      </c>
    </row>
    <row r="85" spans="4:14">
      <c r="D85" s="13">
        <v>81</v>
      </c>
      <c r="E85" s="14">
        <v>12</v>
      </c>
      <c r="F85" s="14">
        <v>20</v>
      </c>
      <c r="G85" s="14">
        <v>33</v>
      </c>
      <c r="H85" s="15">
        <v>16</v>
      </c>
      <c r="J85" s="5">
        <v>81</v>
      </c>
      <c r="K85" s="8">
        <f t="shared" si="4"/>
        <v>12</v>
      </c>
      <c r="L85" s="6">
        <f t="shared" si="5"/>
        <v>20</v>
      </c>
      <c r="M85" s="6">
        <f t="shared" si="6"/>
        <v>32</v>
      </c>
      <c r="N85" s="6">
        <f t="shared" si="7"/>
        <v>16</v>
      </c>
    </row>
    <row r="86" spans="4:14">
      <c r="D86" s="13">
        <v>82</v>
      </c>
      <c r="E86" s="14">
        <v>12</v>
      </c>
      <c r="F86" s="14">
        <v>21</v>
      </c>
      <c r="G86" s="14">
        <v>33</v>
      </c>
      <c r="H86" s="15">
        <v>16</v>
      </c>
      <c r="J86" s="5">
        <v>82</v>
      </c>
      <c r="K86" s="8">
        <f t="shared" si="4"/>
        <v>12</v>
      </c>
      <c r="L86" s="6">
        <f t="shared" si="5"/>
        <v>21</v>
      </c>
      <c r="M86" s="6">
        <f t="shared" si="6"/>
        <v>33</v>
      </c>
      <c r="N86" s="6">
        <f t="shared" si="7"/>
        <v>16</v>
      </c>
    </row>
    <row r="87" spans="4:14">
      <c r="D87" s="13">
        <v>83</v>
      </c>
      <c r="E87" s="14">
        <v>12</v>
      </c>
      <c r="F87" s="14">
        <v>21</v>
      </c>
      <c r="G87" s="14">
        <v>33</v>
      </c>
      <c r="H87" s="15">
        <v>17</v>
      </c>
      <c r="J87" s="5">
        <v>83</v>
      </c>
      <c r="K87" s="8">
        <f t="shared" si="4"/>
        <v>12</v>
      </c>
      <c r="L87" s="6">
        <f t="shared" si="5"/>
        <v>21</v>
      </c>
      <c r="M87" s="6">
        <f t="shared" si="6"/>
        <v>33</v>
      </c>
      <c r="N87" s="6">
        <f t="shared" si="7"/>
        <v>17</v>
      </c>
    </row>
    <row r="88" spans="4:14">
      <c r="D88" s="13">
        <v>84</v>
      </c>
      <c r="E88" s="14">
        <v>13</v>
      </c>
      <c r="F88" s="14">
        <v>21</v>
      </c>
      <c r="G88" s="14">
        <v>33</v>
      </c>
      <c r="H88" s="15">
        <v>17</v>
      </c>
      <c r="J88" s="5">
        <v>84</v>
      </c>
      <c r="K88" s="8">
        <f t="shared" si="4"/>
        <v>13</v>
      </c>
      <c r="L88" s="6">
        <f t="shared" si="5"/>
        <v>21</v>
      </c>
      <c r="M88" s="6">
        <f t="shared" si="6"/>
        <v>34</v>
      </c>
      <c r="N88" s="6">
        <f t="shared" si="7"/>
        <v>17</v>
      </c>
    </row>
    <row r="89" spans="4:14">
      <c r="D89" s="13">
        <v>85</v>
      </c>
      <c r="E89" s="14">
        <v>13</v>
      </c>
      <c r="F89" s="14">
        <v>21</v>
      </c>
      <c r="G89" s="14">
        <v>34</v>
      </c>
      <c r="H89" s="15">
        <v>17</v>
      </c>
      <c r="J89" s="5">
        <v>85</v>
      </c>
      <c r="K89" s="8">
        <f t="shared" si="4"/>
        <v>13</v>
      </c>
      <c r="L89" s="6">
        <f t="shared" si="5"/>
        <v>21</v>
      </c>
      <c r="M89" s="6">
        <f t="shared" si="6"/>
        <v>34</v>
      </c>
      <c r="N89" s="6">
        <f t="shared" si="7"/>
        <v>17</v>
      </c>
    </row>
    <row r="90" spans="4:14">
      <c r="D90" s="13">
        <v>86</v>
      </c>
      <c r="E90" s="14">
        <v>13</v>
      </c>
      <c r="F90" s="14">
        <v>22</v>
      </c>
      <c r="G90" s="14">
        <v>34</v>
      </c>
      <c r="H90" s="15">
        <v>17</v>
      </c>
      <c r="J90" s="5">
        <v>86</v>
      </c>
      <c r="K90" s="8">
        <f t="shared" si="4"/>
        <v>13</v>
      </c>
      <c r="L90" s="6">
        <f t="shared" si="5"/>
        <v>22</v>
      </c>
      <c r="M90" s="6">
        <f t="shared" si="6"/>
        <v>34</v>
      </c>
      <c r="N90" s="6">
        <f t="shared" si="7"/>
        <v>17</v>
      </c>
    </row>
    <row r="91" spans="4:14">
      <c r="D91" s="13">
        <v>87</v>
      </c>
      <c r="E91" s="14">
        <v>13</v>
      </c>
      <c r="F91" s="14">
        <v>22</v>
      </c>
      <c r="G91" s="14">
        <v>35</v>
      </c>
      <c r="H91" s="15">
        <v>17</v>
      </c>
      <c r="J91" s="5">
        <v>87</v>
      </c>
      <c r="K91" s="8">
        <f t="shared" si="4"/>
        <v>13</v>
      </c>
      <c r="L91" s="6">
        <f t="shared" si="5"/>
        <v>22</v>
      </c>
      <c r="M91" s="6">
        <f t="shared" si="6"/>
        <v>35</v>
      </c>
      <c r="N91" s="6">
        <f t="shared" si="7"/>
        <v>17</v>
      </c>
    </row>
    <row r="92" spans="4:14">
      <c r="D92" s="13">
        <v>88</v>
      </c>
      <c r="E92" s="14">
        <v>13</v>
      </c>
      <c r="F92" s="14">
        <v>22</v>
      </c>
      <c r="G92" s="14">
        <v>35</v>
      </c>
      <c r="H92" s="15">
        <v>18</v>
      </c>
      <c r="J92" s="5">
        <v>88</v>
      </c>
      <c r="K92" s="8">
        <f t="shared" si="4"/>
        <v>13</v>
      </c>
      <c r="L92" s="6">
        <f t="shared" si="5"/>
        <v>22</v>
      </c>
      <c r="M92" s="6">
        <f t="shared" si="6"/>
        <v>35</v>
      </c>
      <c r="N92" s="6">
        <f t="shared" si="7"/>
        <v>18</v>
      </c>
    </row>
    <row r="93" spans="4:14">
      <c r="D93" s="13">
        <v>89</v>
      </c>
      <c r="E93" s="14">
        <v>13</v>
      </c>
      <c r="F93" s="14">
        <v>22</v>
      </c>
      <c r="G93" s="14">
        <v>36</v>
      </c>
      <c r="H93" s="15">
        <v>18</v>
      </c>
      <c r="J93" s="5">
        <v>89</v>
      </c>
      <c r="K93" s="8">
        <f t="shared" si="4"/>
        <v>13</v>
      </c>
      <c r="L93" s="6">
        <f t="shared" si="5"/>
        <v>22</v>
      </c>
      <c r="M93" s="6">
        <f t="shared" si="6"/>
        <v>36</v>
      </c>
      <c r="N93" s="6">
        <f t="shared" si="7"/>
        <v>18</v>
      </c>
    </row>
    <row r="94" spans="4:14">
      <c r="D94" s="13">
        <v>90</v>
      </c>
      <c r="E94" s="14">
        <v>14</v>
      </c>
      <c r="F94" s="14">
        <v>22</v>
      </c>
      <c r="G94" s="14">
        <v>36</v>
      </c>
      <c r="H94" s="15">
        <v>18</v>
      </c>
      <c r="J94" s="5">
        <v>90</v>
      </c>
      <c r="K94" s="8">
        <f t="shared" si="4"/>
        <v>14</v>
      </c>
      <c r="L94" s="6">
        <f t="shared" si="5"/>
        <v>23</v>
      </c>
      <c r="M94" s="6">
        <f t="shared" si="6"/>
        <v>36</v>
      </c>
      <c r="N94" s="6">
        <f t="shared" si="7"/>
        <v>18</v>
      </c>
    </row>
    <row r="95" spans="4:14">
      <c r="D95" s="13">
        <v>91</v>
      </c>
      <c r="E95" s="14">
        <v>14</v>
      </c>
      <c r="F95" s="14">
        <v>23</v>
      </c>
      <c r="G95" s="14">
        <v>36</v>
      </c>
      <c r="H95" s="15">
        <v>18</v>
      </c>
      <c r="J95" s="5">
        <v>91</v>
      </c>
      <c r="K95" s="8">
        <f t="shared" si="4"/>
        <v>14</v>
      </c>
      <c r="L95" s="6">
        <f t="shared" si="5"/>
        <v>23</v>
      </c>
      <c r="M95" s="6">
        <f t="shared" si="6"/>
        <v>36</v>
      </c>
      <c r="N95" s="6">
        <f t="shared" si="7"/>
        <v>18</v>
      </c>
    </row>
    <row r="96" spans="4:14">
      <c r="D96" s="13">
        <v>92</v>
      </c>
      <c r="E96" s="14">
        <v>14</v>
      </c>
      <c r="F96" s="14">
        <v>23</v>
      </c>
      <c r="G96" s="14">
        <v>37</v>
      </c>
      <c r="H96" s="15">
        <v>18</v>
      </c>
      <c r="J96" s="5">
        <v>92</v>
      </c>
      <c r="K96" s="8">
        <f t="shared" si="4"/>
        <v>14</v>
      </c>
      <c r="L96" s="6">
        <f t="shared" si="5"/>
        <v>23</v>
      </c>
      <c r="M96" s="6">
        <f t="shared" si="6"/>
        <v>37</v>
      </c>
      <c r="N96" s="6">
        <f t="shared" si="7"/>
        <v>18</v>
      </c>
    </row>
    <row r="97" spans="4:14">
      <c r="D97" s="13">
        <v>93</v>
      </c>
      <c r="E97" s="14">
        <v>14</v>
      </c>
      <c r="F97" s="14">
        <v>23</v>
      </c>
      <c r="G97" s="14">
        <v>37</v>
      </c>
      <c r="H97" s="15">
        <v>19</v>
      </c>
      <c r="J97" s="5">
        <v>93</v>
      </c>
      <c r="K97" s="8">
        <f t="shared" si="4"/>
        <v>14</v>
      </c>
      <c r="L97" s="6">
        <f t="shared" si="5"/>
        <v>23</v>
      </c>
      <c r="M97" s="6">
        <f t="shared" si="6"/>
        <v>37</v>
      </c>
      <c r="N97" s="6">
        <f t="shared" si="7"/>
        <v>19</v>
      </c>
    </row>
    <row r="98" spans="4:14">
      <c r="D98" s="13">
        <v>94</v>
      </c>
      <c r="E98" s="14">
        <v>14</v>
      </c>
      <c r="F98" s="14">
        <v>24</v>
      </c>
      <c r="G98" s="14">
        <v>37</v>
      </c>
      <c r="H98" s="15">
        <v>19</v>
      </c>
      <c r="J98" s="5">
        <v>94</v>
      </c>
      <c r="K98" s="8">
        <f t="shared" si="4"/>
        <v>14</v>
      </c>
      <c r="L98" s="6">
        <f t="shared" si="5"/>
        <v>24</v>
      </c>
      <c r="M98" s="6">
        <f t="shared" si="6"/>
        <v>38</v>
      </c>
      <c r="N98" s="6">
        <f t="shared" si="7"/>
        <v>19</v>
      </c>
    </row>
    <row r="99" spans="4:14">
      <c r="D99" s="13">
        <v>95</v>
      </c>
      <c r="E99" s="14">
        <v>14</v>
      </c>
      <c r="F99" s="14">
        <v>24</v>
      </c>
      <c r="G99" s="14">
        <v>38</v>
      </c>
      <c r="H99" s="15">
        <v>19</v>
      </c>
      <c r="J99" s="5">
        <v>95</v>
      </c>
      <c r="K99" s="8">
        <f t="shared" si="4"/>
        <v>14</v>
      </c>
      <c r="L99" s="6">
        <f t="shared" si="5"/>
        <v>24</v>
      </c>
      <c r="M99" s="6">
        <f t="shared" si="6"/>
        <v>38</v>
      </c>
      <c r="N99" s="6">
        <f t="shared" si="7"/>
        <v>19</v>
      </c>
    </row>
    <row r="100" spans="4:14">
      <c r="D100" s="13">
        <v>96</v>
      </c>
      <c r="E100" s="14">
        <v>14</v>
      </c>
      <c r="F100" s="14">
        <v>24</v>
      </c>
      <c r="G100" s="14">
        <v>39</v>
      </c>
      <c r="H100" s="15">
        <v>19</v>
      </c>
      <c r="J100" s="5">
        <v>96</v>
      </c>
      <c r="K100" s="8">
        <f t="shared" si="4"/>
        <v>14</v>
      </c>
      <c r="L100" s="6">
        <f t="shared" si="5"/>
        <v>24</v>
      </c>
      <c r="M100" s="6">
        <f t="shared" si="6"/>
        <v>38</v>
      </c>
      <c r="N100" s="6">
        <f t="shared" si="7"/>
        <v>19</v>
      </c>
    </row>
    <row r="101" spans="4:14">
      <c r="D101" s="13">
        <v>97</v>
      </c>
      <c r="E101" s="14">
        <v>15</v>
      </c>
      <c r="F101" s="14">
        <v>24</v>
      </c>
      <c r="G101" s="14">
        <v>39</v>
      </c>
      <c r="H101" s="15">
        <v>19</v>
      </c>
      <c r="J101" s="5">
        <v>97</v>
      </c>
      <c r="K101" s="8">
        <f t="shared" si="4"/>
        <v>15</v>
      </c>
      <c r="L101" s="6">
        <f t="shared" si="5"/>
        <v>24</v>
      </c>
      <c r="M101" s="6">
        <f t="shared" si="6"/>
        <v>39</v>
      </c>
      <c r="N101" s="6">
        <f t="shared" si="7"/>
        <v>19</v>
      </c>
    </row>
    <row r="102" spans="4:14">
      <c r="D102" s="13">
        <v>98</v>
      </c>
      <c r="E102" s="14">
        <v>15</v>
      </c>
      <c r="F102" s="14">
        <v>25</v>
      </c>
      <c r="G102" s="14">
        <v>39</v>
      </c>
      <c r="H102" s="15">
        <v>19</v>
      </c>
      <c r="J102" s="5">
        <v>98</v>
      </c>
      <c r="K102" s="8">
        <f t="shared" si="4"/>
        <v>15</v>
      </c>
      <c r="L102" s="6">
        <f t="shared" si="5"/>
        <v>25</v>
      </c>
      <c r="M102" s="6">
        <f t="shared" si="6"/>
        <v>39</v>
      </c>
      <c r="N102" s="6">
        <f t="shared" si="7"/>
        <v>20</v>
      </c>
    </row>
    <row r="103" spans="4:14">
      <c r="D103" s="13">
        <v>99</v>
      </c>
      <c r="E103" s="14">
        <v>15</v>
      </c>
      <c r="F103" s="14">
        <v>25</v>
      </c>
      <c r="G103" s="14">
        <v>40</v>
      </c>
      <c r="H103" s="15">
        <v>19</v>
      </c>
      <c r="J103" s="5">
        <v>99</v>
      </c>
      <c r="K103" s="8">
        <f t="shared" si="4"/>
        <v>15</v>
      </c>
      <c r="L103" s="6">
        <f t="shared" si="5"/>
        <v>25</v>
      </c>
      <c r="M103" s="6">
        <f t="shared" si="6"/>
        <v>40</v>
      </c>
      <c r="N103" s="6">
        <f t="shared" si="7"/>
        <v>20</v>
      </c>
    </row>
    <row r="104" spans="4:14">
      <c r="D104" s="13">
        <v>100</v>
      </c>
      <c r="E104" s="14">
        <v>15</v>
      </c>
      <c r="F104" s="14">
        <v>25</v>
      </c>
      <c r="G104" s="14">
        <v>40</v>
      </c>
      <c r="H104" s="15">
        <v>20</v>
      </c>
      <c r="J104" s="5">
        <v>100</v>
      </c>
      <c r="K104" s="8">
        <f t="shared" si="4"/>
        <v>15</v>
      </c>
      <c r="L104" s="6">
        <f t="shared" si="5"/>
        <v>25</v>
      </c>
      <c r="M104" s="6">
        <f t="shared" si="6"/>
        <v>40</v>
      </c>
      <c r="N104" s="6">
        <f t="shared" si="7"/>
        <v>20</v>
      </c>
    </row>
    <row r="105" spans="4:14">
      <c r="D105" s="13">
        <v>101</v>
      </c>
      <c r="E105" s="14">
        <v>15</v>
      </c>
      <c r="F105" s="14">
        <v>25</v>
      </c>
      <c r="G105" s="14">
        <v>41</v>
      </c>
      <c r="H105" s="15">
        <v>20</v>
      </c>
      <c r="J105" s="5">
        <v>101</v>
      </c>
      <c r="K105" s="8">
        <f t="shared" si="4"/>
        <v>15</v>
      </c>
      <c r="L105" s="6">
        <f t="shared" si="5"/>
        <v>25</v>
      </c>
      <c r="M105" s="6">
        <f t="shared" si="6"/>
        <v>40</v>
      </c>
      <c r="N105" s="6">
        <f t="shared" si="7"/>
        <v>20</v>
      </c>
    </row>
    <row r="106" spans="4:14">
      <c r="D106" s="13">
        <v>102</v>
      </c>
      <c r="E106" s="14">
        <v>15</v>
      </c>
      <c r="F106" s="14">
        <v>26</v>
      </c>
      <c r="G106" s="14">
        <v>41</v>
      </c>
      <c r="H106" s="15">
        <v>20</v>
      </c>
      <c r="J106" s="5">
        <v>102</v>
      </c>
      <c r="K106" s="8">
        <f t="shared" si="4"/>
        <v>15</v>
      </c>
      <c r="L106" s="6">
        <f t="shared" si="5"/>
        <v>26</v>
      </c>
      <c r="M106" s="6">
        <f t="shared" si="6"/>
        <v>41</v>
      </c>
      <c r="N106" s="6">
        <f t="shared" si="7"/>
        <v>20</v>
      </c>
    </row>
    <row r="107" spans="4:14">
      <c r="D107" s="13">
        <v>103</v>
      </c>
      <c r="E107" s="14">
        <v>15</v>
      </c>
      <c r="F107" s="14">
        <v>26</v>
      </c>
      <c r="G107" s="14">
        <v>41</v>
      </c>
      <c r="H107" s="15">
        <v>21</v>
      </c>
      <c r="J107" s="5">
        <v>103</v>
      </c>
      <c r="K107" s="8">
        <f t="shared" si="4"/>
        <v>15</v>
      </c>
      <c r="L107" s="6">
        <f t="shared" si="5"/>
        <v>26</v>
      </c>
      <c r="M107" s="6">
        <f t="shared" si="6"/>
        <v>41</v>
      </c>
      <c r="N107" s="6">
        <f t="shared" si="7"/>
        <v>21</v>
      </c>
    </row>
    <row r="108" spans="4:14">
      <c r="D108" s="13">
        <v>104</v>
      </c>
      <c r="E108" s="14">
        <v>16</v>
      </c>
      <c r="F108" s="14">
        <v>26</v>
      </c>
      <c r="G108" s="14">
        <v>41</v>
      </c>
      <c r="H108" s="15">
        <v>21</v>
      </c>
      <c r="J108" s="5">
        <v>104</v>
      </c>
      <c r="K108" s="8">
        <f t="shared" si="4"/>
        <v>16</v>
      </c>
      <c r="L108" s="6">
        <f t="shared" si="5"/>
        <v>26</v>
      </c>
      <c r="M108" s="6">
        <f t="shared" si="6"/>
        <v>42</v>
      </c>
      <c r="N108" s="6">
        <f t="shared" si="7"/>
        <v>21</v>
      </c>
    </row>
    <row r="109" spans="4:14">
      <c r="D109" s="13">
        <v>105</v>
      </c>
      <c r="E109" s="14">
        <v>16</v>
      </c>
      <c r="F109" s="14">
        <v>26</v>
      </c>
      <c r="G109" s="14">
        <v>42</v>
      </c>
      <c r="H109" s="15">
        <v>21</v>
      </c>
      <c r="J109" s="5">
        <v>105</v>
      </c>
      <c r="K109" s="8">
        <f t="shared" si="4"/>
        <v>16</v>
      </c>
      <c r="L109" s="6">
        <f t="shared" si="5"/>
        <v>26</v>
      </c>
      <c r="M109" s="6">
        <f t="shared" si="6"/>
        <v>42</v>
      </c>
      <c r="N109" s="6">
        <f t="shared" si="7"/>
        <v>21</v>
      </c>
    </row>
    <row r="110" spans="4:14">
      <c r="D110" s="13">
        <v>106</v>
      </c>
      <c r="E110" s="14">
        <v>16</v>
      </c>
      <c r="F110" s="14">
        <v>27</v>
      </c>
      <c r="G110" s="14">
        <v>42</v>
      </c>
      <c r="H110" s="15">
        <v>21</v>
      </c>
      <c r="J110" s="5">
        <v>106</v>
      </c>
      <c r="K110" s="8">
        <f t="shared" si="4"/>
        <v>16</v>
      </c>
      <c r="L110" s="6">
        <f t="shared" si="5"/>
        <v>27</v>
      </c>
      <c r="M110" s="6">
        <f t="shared" si="6"/>
        <v>42</v>
      </c>
      <c r="N110" s="6">
        <f t="shared" si="7"/>
        <v>21</v>
      </c>
    </row>
    <row r="111" spans="4:14">
      <c r="D111" s="13">
        <v>107</v>
      </c>
      <c r="E111" s="14">
        <v>16</v>
      </c>
      <c r="F111" s="14">
        <v>27</v>
      </c>
      <c r="G111" s="14">
        <v>43</v>
      </c>
      <c r="H111" s="15">
        <v>21</v>
      </c>
      <c r="J111" s="5">
        <v>107</v>
      </c>
      <c r="K111" s="8">
        <f t="shared" si="4"/>
        <v>16</v>
      </c>
      <c r="L111" s="6">
        <f t="shared" si="5"/>
        <v>27</v>
      </c>
      <c r="M111" s="6">
        <f t="shared" si="6"/>
        <v>43</v>
      </c>
      <c r="N111" s="6">
        <f t="shared" si="7"/>
        <v>21</v>
      </c>
    </row>
    <row r="112" spans="4:14">
      <c r="D112" s="13">
        <v>108</v>
      </c>
      <c r="E112" s="14">
        <v>16</v>
      </c>
      <c r="F112" s="14">
        <v>27</v>
      </c>
      <c r="G112" s="14">
        <v>43</v>
      </c>
      <c r="H112" s="15">
        <v>22</v>
      </c>
      <c r="J112" s="5">
        <v>108</v>
      </c>
      <c r="K112" s="8">
        <f t="shared" si="4"/>
        <v>16</v>
      </c>
      <c r="L112" s="6">
        <f t="shared" si="5"/>
        <v>27</v>
      </c>
      <c r="M112" s="6">
        <f t="shared" si="6"/>
        <v>43</v>
      </c>
      <c r="N112" s="6">
        <f t="shared" si="7"/>
        <v>22</v>
      </c>
    </row>
    <row r="113" spans="4:14">
      <c r="D113" s="13">
        <v>109</v>
      </c>
      <c r="E113" s="14">
        <v>16</v>
      </c>
      <c r="F113" s="14">
        <v>27</v>
      </c>
      <c r="G113" s="14">
        <v>44</v>
      </c>
      <c r="H113" s="15">
        <v>22</v>
      </c>
      <c r="J113" s="5">
        <v>109</v>
      </c>
      <c r="K113" s="8">
        <f t="shared" si="4"/>
        <v>16</v>
      </c>
      <c r="L113" s="6">
        <f t="shared" si="5"/>
        <v>27</v>
      </c>
      <c r="M113" s="6">
        <f t="shared" si="6"/>
        <v>44</v>
      </c>
      <c r="N113" s="6">
        <f t="shared" si="7"/>
        <v>22</v>
      </c>
    </row>
    <row r="114" spans="4:14">
      <c r="D114" s="13">
        <v>110</v>
      </c>
      <c r="E114" s="14">
        <v>17</v>
      </c>
      <c r="F114" s="14">
        <v>27</v>
      </c>
      <c r="G114" s="14">
        <v>44</v>
      </c>
      <c r="H114" s="15">
        <v>22</v>
      </c>
      <c r="J114" s="5">
        <v>110</v>
      </c>
      <c r="K114" s="8">
        <f t="shared" si="4"/>
        <v>17</v>
      </c>
      <c r="L114" s="6">
        <f t="shared" si="5"/>
        <v>28</v>
      </c>
      <c r="M114" s="6">
        <f t="shared" si="6"/>
        <v>44</v>
      </c>
      <c r="N114" s="6">
        <f t="shared" si="7"/>
        <v>22</v>
      </c>
    </row>
    <row r="115" spans="4:14">
      <c r="D115" s="13">
        <v>111</v>
      </c>
      <c r="E115" s="14">
        <v>17</v>
      </c>
      <c r="F115" s="14">
        <v>28</v>
      </c>
      <c r="G115" s="14">
        <v>44</v>
      </c>
      <c r="H115" s="15">
        <v>22</v>
      </c>
      <c r="J115" s="5">
        <v>111</v>
      </c>
      <c r="K115" s="8">
        <f t="shared" si="4"/>
        <v>17</v>
      </c>
      <c r="L115" s="6">
        <f t="shared" si="5"/>
        <v>28</v>
      </c>
      <c r="M115" s="6">
        <f t="shared" si="6"/>
        <v>44</v>
      </c>
      <c r="N115" s="6">
        <f t="shared" si="7"/>
        <v>22</v>
      </c>
    </row>
    <row r="116" spans="4:14">
      <c r="D116" s="13">
        <v>112</v>
      </c>
      <c r="E116" s="14">
        <v>17</v>
      </c>
      <c r="F116" s="14">
        <v>28</v>
      </c>
      <c r="G116" s="14">
        <v>45</v>
      </c>
      <c r="H116" s="15">
        <v>22</v>
      </c>
      <c r="J116" s="5">
        <v>112</v>
      </c>
      <c r="K116" s="8">
        <f t="shared" si="4"/>
        <v>17</v>
      </c>
      <c r="L116" s="6">
        <f t="shared" si="5"/>
        <v>28</v>
      </c>
      <c r="M116" s="6">
        <f t="shared" si="6"/>
        <v>45</v>
      </c>
      <c r="N116" s="6">
        <f t="shared" si="7"/>
        <v>22</v>
      </c>
    </row>
    <row r="117" spans="4:14">
      <c r="D117" s="13">
        <v>113</v>
      </c>
      <c r="E117" s="14">
        <v>17</v>
      </c>
      <c r="F117" s="14">
        <v>28</v>
      </c>
      <c r="G117" s="14">
        <v>45</v>
      </c>
      <c r="H117" s="15">
        <v>23</v>
      </c>
      <c r="J117" s="5">
        <v>113</v>
      </c>
      <c r="K117" s="8">
        <f t="shared" si="4"/>
        <v>17</v>
      </c>
      <c r="L117" s="6">
        <f t="shared" si="5"/>
        <v>28</v>
      </c>
      <c r="M117" s="6">
        <f t="shared" si="6"/>
        <v>45</v>
      </c>
      <c r="N117" s="6">
        <f t="shared" si="7"/>
        <v>23</v>
      </c>
    </row>
    <row r="118" spans="4:14">
      <c r="D118" s="13">
        <v>114</v>
      </c>
      <c r="E118" s="14">
        <v>17</v>
      </c>
      <c r="F118" s="14">
        <v>29</v>
      </c>
      <c r="G118" s="14">
        <v>45</v>
      </c>
      <c r="H118" s="15">
        <v>23</v>
      </c>
      <c r="J118" s="5">
        <v>114</v>
      </c>
      <c r="K118" s="8">
        <f t="shared" si="4"/>
        <v>17</v>
      </c>
      <c r="L118" s="6">
        <f t="shared" si="5"/>
        <v>29</v>
      </c>
      <c r="M118" s="6">
        <f t="shared" si="6"/>
        <v>46</v>
      </c>
      <c r="N118" s="6">
        <f t="shared" si="7"/>
        <v>23</v>
      </c>
    </row>
    <row r="119" spans="4:14">
      <c r="D119" s="13">
        <v>115</v>
      </c>
      <c r="E119" s="14">
        <v>17</v>
      </c>
      <c r="F119" s="14">
        <v>29</v>
      </c>
      <c r="G119" s="14">
        <v>46</v>
      </c>
      <c r="H119" s="15">
        <v>23</v>
      </c>
      <c r="J119" s="5">
        <v>115</v>
      </c>
      <c r="K119" s="8">
        <f t="shared" si="4"/>
        <v>17</v>
      </c>
      <c r="L119" s="6">
        <f t="shared" si="5"/>
        <v>29</v>
      </c>
      <c r="M119" s="6">
        <f t="shared" si="6"/>
        <v>46</v>
      </c>
      <c r="N119" s="6">
        <f t="shared" si="7"/>
        <v>23</v>
      </c>
    </row>
    <row r="120" spans="4:14">
      <c r="D120" s="13">
        <v>116</v>
      </c>
      <c r="E120" s="14">
        <v>17</v>
      </c>
      <c r="F120" s="14">
        <v>29</v>
      </c>
      <c r="G120" s="14">
        <v>47</v>
      </c>
      <c r="H120" s="15">
        <v>23</v>
      </c>
      <c r="J120" s="5">
        <v>116</v>
      </c>
      <c r="K120" s="8">
        <f t="shared" si="4"/>
        <v>17</v>
      </c>
      <c r="L120" s="6">
        <f t="shared" si="5"/>
        <v>29</v>
      </c>
      <c r="M120" s="6">
        <f t="shared" si="6"/>
        <v>46</v>
      </c>
      <c r="N120" s="6">
        <f t="shared" si="7"/>
        <v>23</v>
      </c>
    </row>
    <row r="121" spans="4:14">
      <c r="D121" s="13">
        <v>117</v>
      </c>
      <c r="E121" s="14">
        <v>18</v>
      </c>
      <c r="F121" s="14">
        <v>29</v>
      </c>
      <c r="G121" s="14">
        <v>47</v>
      </c>
      <c r="H121" s="15">
        <v>23</v>
      </c>
      <c r="J121" s="5">
        <v>117</v>
      </c>
      <c r="K121" s="8">
        <f t="shared" si="4"/>
        <v>18</v>
      </c>
      <c r="L121" s="6">
        <f t="shared" si="5"/>
        <v>29</v>
      </c>
      <c r="M121" s="6">
        <f t="shared" si="6"/>
        <v>47</v>
      </c>
      <c r="N121" s="6">
        <f t="shared" si="7"/>
        <v>23</v>
      </c>
    </row>
    <row r="122" spans="4:14">
      <c r="D122" s="13">
        <v>118</v>
      </c>
      <c r="E122" s="14">
        <v>18</v>
      </c>
      <c r="F122" s="14">
        <v>30</v>
      </c>
      <c r="G122" s="14">
        <v>47</v>
      </c>
      <c r="H122" s="15">
        <v>23</v>
      </c>
      <c r="J122" s="5">
        <v>118</v>
      </c>
      <c r="K122" s="8">
        <f t="shared" si="4"/>
        <v>18</v>
      </c>
      <c r="L122" s="6">
        <f t="shared" si="5"/>
        <v>30</v>
      </c>
      <c r="M122" s="6">
        <f t="shared" si="6"/>
        <v>47</v>
      </c>
      <c r="N122" s="6">
        <f t="shared" si="7"/>
        <v>24</v>
      </c>
    </row>
    <row r="123" spans="4:14">
      <c r="D123" s="13">
        <v>119</v>
      </c>
      <c r="E123" s="14">
        <v>18</v>
      </c>
      <c r="F123" s="14">
        <v>30</v>
      </c>
      <c r="G123" s="14">
        <v>48</v>
      </c>
      <c r="H123" s="15">
        <v>23</v>
      </c>
      <c r="J123" s="5">
        <v>119</v>
      </c>
      <c r="K123" s="8">
        <f t="shared" si="4"/>
        <v>18</v>
      </c>
      <c r="L123" s="6">
        <f t="shared" si="5"/>
        <v>30</v>
      </c>
      <c r="M123" s="6">
        <f t="shared" si="6"/>
        <v>48</v>
      </c>
      <c r="N123" s="6">
        <f t="shared" si="7"/>
        <v>24</v>
      </c>
    </row>
    <row r="124" spans="4:14">
      <c r="D124" s="13">
        <v>120</v>
      </c>
      <c r="E124" s="14">
        <v>18</v>
      </c>
      <c r="F124" s="14">
        <v>30</v>
      </c>
      <c r="G124" s="14">
        <v>48</v>
      </c>
      <c r="H124" s="15">
        <v>24</v>
      </c>
      <c r="J124" s="5">
        <v>120</v>
      </c>
      <c r="K124" s="8">
        <f t="shared" si="4"/>
        <v>18</v>
      </c>
      <c r="L124" s="6">
        <f t="shared" si="5"/>
        <v>30</v>
      </c>
      <c r="M124" s="6">
        <f t="shared" si="6"/>
        <v>48</v>
      </c>
      <c r="N124" s="6">
        <f t="shared" si="7"/>
        <v>24</v>
      </c>
    </row>
    <row r="125" spans="4:14">
      <c r="D125" s="13">
        <v>121</v>
      </c>
      <c r="E125" s="14">
        <v>18</v>
      </c>
      <c r="F125" s="14">
        <v>30</v>
      </c>
      <c r="G125" s="14">
        <v>49</v>
      </c>
      <c r="H125" s="15">
        <v>24</v>
      </c>
      <c r="J125" s="5">
        <v>121</v>
      </c>
      <c r="K125" s="8">
        <f t="shared" si="4"/>
        <v>18</v>
      </c>
      <c r="L125" s="6">
        <f t="shared" si="5"/>
        <v>30</v>
      </c>
      <c r="M125" s="6">
        <f t="shared" si="6"/>
        <v>48</v>
      </c>
      <c r="N125" s="6">
        <f t="shared" si="7"/>
        <v>24</v>
      </c>
    </row>
    <row r="126" spans="4:14">
      <c r="D126" s="13">
        <v>122</v>
      </c>
      <c r="E126" s="14">
        <v>18</v>
      </c>
      <c r="F126" s="14">
        <v>31</v>
      </c>
      <c r="G126" s="14">
        <v>49</v>
      </c>
      <c r="H126" s="15">
        <v>24</v>
      </c>
      <c r="J126" s="5">
        <v>122</v>
      </c>
      <c r="K126" s="8">
        <f t="shared" si="4"/>
        <v>18</v>
      </c>
      <c r="L126" s="6">
        <f t="shared" si="5"/>
        <v>31</v>
      </c>
      <c r="M126" s="6">
        <f t="shared" si="6"/>
        <v>49</v>
      </c>
      <c r="N126" s="6">
        <f t="shared" si="7"/>
        <v>24</v>
      </c>
    </row>
    <row r="127" spans="4:14">
      <c r="D127" s="13">
        <v>123</v>
      </c>
      <c r="E127" s="14">
        <v>18</v>
      </c>
      <c r="F127" s="14">
        <v>31</v>
      </c>
      <c r="G127" s="14">
        <v>49</v>
      </c>
      <c r="H127" s="15">
        <v>25</v>
      </c>
      <c r="J127" s="5">
        <v>123</v>
      </c>
      <c r="K127" s="8">
        <f t="shared" si="4"/>
        <v>18</v>
      </c>
      <c r="L127" s="6">
        <f t="shared" si="5"/>
        <v>31</v>
      </c>
      <c r="M127" s="6">
        <f t="shared" si="6"/>
        <v>49</v>
      </c>
      <c r="N127" s="6">
        <f t="shared" si="7"/>
        <v>25</v>
      </c>
    </row>
    <row r="128" spans="4:14">
      <c r="D128" s="13">
        <v>124</v>
      </c>
      <c r="E128" s="14">
        <v>19</v>
      </c>
      <c r="F128" s="14">
        <v>31</v>
      </c>
      <c r="G128" s="14">
        <v>49</v>
      </c>
      <c r="H128" s="15">
        <v>25</v>
      </c>
      <c r="J128" s="5">
        <v>124</v>
      </c>
      <c r="K128" s="8">
        <f t="shared" si="4"/>
        <v>19</v>
      </c>
      <c r="L128" s="6">
        <f t="shared" si="5"/>
        <v>31</v>
      </c>
      <c r="M128" s="6">
        <f t="shared" si="6"/>
        <v>50</v>
      </c>
      <c r="N128" s="6">
        <f t="shared" si="7"/>
        <v>25</v>
      </c>
    </row>
    <row r="129" spans="4:14">
      <c r="D129" s="13">
        <v>125</v>
      </c>
      <c r="E129" s="14">
        <v>19</v>
      </c>
      <c r="F129" s="14">
        <v>31</v>
      </c>
      <c r="G129" s="14">
        <v>50</v>
      </c>
      <c r="H129" s="15">
        <v>25</v>
      </c>
      <c r="J129" s="5">
        <v>125</v>
      </c>
      <c r="K129" s="8">
        <f t="shared" si="4"/>
        <v>19</v>
      </c>
      <c r="L129" s="6">
        <f t="shared" si="5"/>
        <v>31</v>
      </c>
      <c r="M129" s="6">
        <f t="shared" si="6"/>
        <v>50</v>
      </c>
      <c r="N129" s="6">
        <f t="shared" si="7"/>
        <v>25</v>
      </c>
    </row>
    <row r="130" spans="4:14">
      <c r="D130" s="13">
        <v>126</v>
      </c>
      <c r="E130" s="14">
        <v>19</v>
      </c>
      <c r="F130" s="14">
        <v>32</v>
      </c>
      <c r="G130" s="14">
        <v>50</v>
      </c>
      <c r="H130" s="15">
        <v>25</v>
      </c>
      <c r="J130" s="5">
        <v>126</v>
      </c>
      <c r="K130" s="8">
        <f t="shared" si="4"/>
        <v>19</v>
      </c>
      <c r="L130" s="6">
        <f t="shared" si="5"/>
        <v>32</v>
      </c>
      <c r="M130" s="6">
        <f t="shared" si="6"/>
        <v>50</v>
      </c>
      <c r="N130" s="6">
        <f t="shared" si="7"/>
        <v>25</v>
      </c>
    </row>
    <row r="131" spans="4:14">
      <c r="D131" s="13">
        <v>127</v>
      </c>
      <c r="E131" s="14">
        <v>19</v>
      </c>
      <c r="F131" s="14">
        <v>32</v>
      </c>
      <c r="G131" s="14">
        <v>51</v>
      </c>
      <c r="H131" s="15">
        <v>25</v>
      </c>
      <c r="J131" s="5">
        <v>127</v>
      </c>
      <c r="K131" s="8">
        <f t="shared" si="4"/>
        <v>19</v>
      </c>
      <c r="L131" s="6">
        <f t="shared" si="5"/>
        <v>32</v>
      </c>
      <c r="M131" s="6">
        <f t="shared" si="6"/>
        <v>51</v>
      </c>
      <c r="N131" s="6">
        <f t="shared" si="7"/>
        <v>25</v>
      </c>
    </row>
    <row r="132" spans="4:14">
      <c r="D132" s="13">
        <v>128</v>
      </c>
      <c r="E132" s="14">
        <v>19</v>
      </c>
      <c r="F132" s="14">
        <v>32</v>
      </c>
      <c r="G132" s="14">
        <v>51</v>
      </c>
      <c r="H132" s="15">
        <v>26</v>
      </c>
      <c r="J132" s="5">
        <v>128</v>
      </c>
      <c r="K132" s="8">
        <f t="shared" si="4"/>
        <v>19</v>
      </c>
      <c r="L132" s="6">
        <f t="shared" si="5"/>
        <v>32</v>
      </c>
      <c r="M132" s="6">
        <f t="shared" si="6"/>
        <v>51</v>
      </c>
      <c r="N132" s="6">
        <f t="shared" si="7"/>
        <v>26</v>
      </c>
    </row>
    <row r="133" spans="4:14">
      <c r="D133" s="13">
        <v>129</v>
      </c>
      <c r="E133" s="14">
        <v>19</v>
      </c>
      <c r="F133" s="14">
        <v>32</v>
      </c>
      <c r="G133" s="14">
        <v>52</v>
      </c>
      <c r="H133" s="15">
        <v>26</v>
      </c>
      <c r="J133" s="5">
        <v>129</v>
      </c>
      <c r="K133" s="8">
        <f t="shared" si="4"/>
        <v>19</v>
      </c>
      <c r="L133" s="6">
        <f t="shared" si="5"/>
        <v>32</v>
      </c>
      <c r="M133" s="6">
        <f t="shared" si="6"/>
        <v>52</v>
      </c>
      <c r="N133" s="6">
        <f t="shared" si="7"/>
        <v>26</v>
      </c>
    </row>
    <row r="134" spans="4:14">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c r="D135" s="13">
        <v>131</v>
      </c>
      <c r="E135" s="14">
        <v>20</v>
      </c>
      <c r="F135" s="14">
        <v>33</v>
      </c>
      <c r="G135" s="14">
        <v>52</v>
      </c>
      <c r="H135" s="15">
        <v>26</v>
      </c>
      <c r="J135" s="5">
        <v>131</v>
      </c>
      <c r="K135" s="8">
        <f t="shared" si="8"/>
        <v>20</v>
      </c>
      <c r="L135" s="6">
        <f t="shared" si="9"/>
        <v>33</v>
      </c>
      <c r="M135" s="6">
        <f t="shared" si="10"/>
        <v>52</v>
      </c>
      <c r="N135" s="6">
        <f t="shared" si="11"/>
        <v>26</v>
      </c>
    </row>
    <row r="136" spans="4:14">
      <c r="D136" s="13">
        <v>132</v>
      </c>
      <c r="E136" s="14">
        <v>20</v>
      </c>
      <c r="F136" s="14">
        <v>33</v>
      </c>
      <c r="G136" s="14">
        <v>53</v>
      </c>
      <c r="H136" s="15">
        <v>26</v>
      </c>
      <c r="J136" s="5">
        <v>132</v>
      </c>
      <c r="K136" s="8">
        <f t="shared" si="8"/>
        <v>20</v>
      </c>
      <c r="L136" s="6">
        <f t="shared" si="9"/>
        <v>33</v>
      </c>
      <c r="M136" s="6">
        <f t="shared" si="10"/>
        <v>53</v>
      </c>
      <c r="N136" s="6">
        <f t="shared" si="11"/>
        <v>26</v>
      </c>
    </row>
    <row r="137" spans="4:14">
      <c r="D137" s="13">
        <v>133</v>
      </c>
      <c r="E137" s="14">
        <v>20</v>
      </c>
      <c r="F137" s="14">
        <v>33</v>
      </c>
      <c r="G137" s="14">
        <v>53</v>
      </c>
      <c r="H137" s="15">
        <v>27</v>
      </c>
      <c r="J137" s="5">
        <v>133</v>
      </c>
      <c r="K137" s="8">
        <f t="shared" si="8"/>
        <v>20</v>
      </c>
      <c r="L137" s="6">
        <f t="shared" si="9"/>
        <v>33</v>
      </c>
      <c r="M137" s="6">
        <f t="shared" si="10"/>
        <v>53</v>
      </c>
      <c r="N137" s="6">
        <f t="shared" si="11"/>
        <v>27</v>
      </c>
    </row>
    <row r="138" spans="4:14">
      <c r="D138" s="13">
        <v>134</v>
      </c>
      <c r="E138" s="14">
        <v>20</v>
      </c>
      <c r="F138" s="14">
        <v>34</v>
      </c>
      <c r="G138" s="14">
        <v>53</v>
      </c>
      <c r="H138" s="15">
        <v>27</v>
      </c>
      <c r="J138" s="5">
        <v>134</v>
      </c>
      <c r="K138" s="8">
        <f t="shared" si="8"/>
        <v>20</v>
      </c>
      <c r="L138" s="6">
        <f t="shared" si="9"/>
        <v>34</v>
      </c>
      <c r="M138" s="6">
        <f t="shared" si="10"/>
        <v>54</v>
      </c>
      <c r="N138" s="6">
        <f t="shared" si="11"/>
        <v>27</v>
      </c>
    </row>
    <row r="139" spans="4:14">
      <c r="D139" s="13">
        <v>135</v>
      </c>
      <c r="E139" s="14">
        <v>20</v>
      </c>
      <c r="F139" s="14">
        <v>34</v>
      </c>
      <c r="G139" s="14">
        <v>54</v>
      </c>
      <c r="H139" s="15">
        <v>27</v>
      </c>
      <c r="J139" s="5">
        <v>135</v>
      </c>
      <c r="K139" s="8">
        <f t="shared" si="8"/>
        <v>20</v>
      </c>
      <c r="L139" s="6">
        <f t="shared" si="9"/>
        <v>34</v>
      </c>
      <c r="M139" s="6">
        <f t="shared" si="10"/>
        <v>54</v>
      </c>
      <c r="N139" s="6">
        <f t="shared" si="11"/>
        <v>27</v>
      </c>
    </row>
    <row r="140" spans="4:14">
      <c r="D140" s="13">
        <v>136</v>
      </c>
      <c r="E140" s="14">
        <v>20</v>
      </c>
      <c r="F140" s="14">
        <v>34</v>
      </c>
      <c r="G140" s="14">
        <v>55</v>
      </c>
      <c r="H140" s="15">
        <v>27</v>
      </c>
      <c r="J140" s="5">
        <v>136</v>
      </c>
      <c r="K140" s="8">
        <f t="shared" si="8"/>
        <v>20</v>
      </c>
      <c r="L140" s="6">
        <f t="shared" si="9"/>
        <v>34</v>
      </c>
      <c r="M140" s="6">
        <f t="shared" si="10"/>
        <v>54</v>
      </c>
      <c r="N140" s="6">
        <f t="shared" si="11"/>
        <v>27</v>
      </c>
    </row>
    <row r="141" spans="4:14">
      <c r="D141" s="13">
        <v>137</v>
      </c>
      <c r="E141" s="14">
        <v>21</v>
      </c>
      <c r="F141" s="14">
        <v>34</v>
      </c>
      <c r="G141" s="14">
        <v>55</v>
      </c>
      <c r="H141" s="15">
        <v>27</v>
      </c>
      <c r="J141" s="5">
        <v>137</v>
      </c>
      <c r="K141" s="8">
        <f t="shared" si="8"/>
        <v>21</v>
      </c>
      <c r="L141" s="6">
        <f t="shared" si="9"/>
        <v>34</v>
      </c>
      <c r="M141" s="6">
        <f t="shared" si="10"/>
        <v>55</v>
      </c>
      <c r="N141" s="6">
        <f t="shared" si="11"/>
        <v>27</v>
      </c>
    </row>
    <row r="142" spans="4:14">
      <c r="D142" s="13">
        <v>138</v>
      </c>
      <c r="E142" s="14">
        <v>21</v>
      </c>
      <c r="F142" s="14">
        <v>35</v>
      </c>
      <c r="G142" s="14">
        <v>55</v>
      </c>
      <c r="H142" s="15">
        <v>27</v>
      </c>
      <c r="J142" s="5">
        <v>138</v>
      </c>
      <c r="K142" s="8">
        <f t="shared" si="8"/>
        <v>21</v>
      </c>
      <c r="L142" s="6">
        <f t="shared" si="9"/>
        <v>35</v>
      </c>
      <c r="M142" s="6">
        <f t="shared" si="10"/>
        <v>55</v>
      </c>
      <c r="N142" s="6">
        <f t="shared" si="11"/>
        <v>28</v>
      </c>
    </row>
    <row r="143" spans="4:14">
      <c r="D143" s="13">
        <v>139</v>
      </c>
      <c r="E143" s="14">
        <v>21</v>
      </c>
      <c r="F143" s="14">
        <v>35</v>
      </c>
      <c r="G143" s="14">
        <v>56</v>
      </c>
      <c r="H143" s="15">
        <v>27</v>
      </c>
      <c r="J143" s="5">
        <v>139</v>
      </c>
      <c r="K143" s="8">
        <f t="shared" si="8"/>
        <v>21</v>
      </c>
      <c r="L143" s="6">
        <f t="shared" si="9"/>
        <v>35</v>
      </c>
      <c r="M143" s="6">
        <f t="shared" si="10"/>
        <v>56</v>
      </c>
      <c r="N143" s="6">
        <f t="shared" si="11"/>
        <v>28</v>
      </c>
    </row>
    <row r="144" spans="4:14">
      <c r="D144" s="13">
        <v>140</v>
      </c>
      <c r="E144" s="14">
        <v>21</v>
      </c>
      <c r="F144" s="14">
        <v>35</v>
      </c>
      <c r="G144" s="14">
        <v>56</v>
      </c>
      <c r="H144" s="15">
        <v>28</v>
      </c>
      <c r="J144" s="5">
        <v>140</v>
      </c>
      <c r="K144" s="8">
        <f t="shared" si="8"/>
        <v>21</v>
      </c>
      <c r="L144" s="6">
        <f t="shared" si="9"/>
        <v>35</v>
      </c>
      <c r="M144" s="6">
        <f t="shared" si="10"/>
        <v>56</v>
      </c>
      <c r="N144" s="6">
        <f t="shared" si="11"/>
        <v>28</v>
      </c>
    </row>
    <row r="145" spans="4:14">
      <c r="D145" s="13">
        <v>141</v>
      </c>
      <c r="E145" s="14">
        <v>21</v>
      </c>
      <c r="F145" s="14">
        <v>35</v>
      </c>
      <c r="G145" s="14">
        <v>57</v>
      </c>
      <c r="H145" s="15">
        <v>28</v>
      </c>
      <c r="J145" s="5">
        <v>141</v>
      </c>
      <c r="K145" s="8">
        <f t="shared" si="8"/>
        <v>21</v>
      </c>
      <c r="L145" s="6">
        <f t="shared" si="9"/>
        <v>35</v>
      </c>
      <c r="M145" s="6">
        <f t="shared" si="10"/>
        <v>56</v>
      </c>
      <c r="N145" s="6">
        <f t="shared" si="11"/>
        <v>28</v>
      </c>
    </row>
    <row r="146" spans="4:14">
      <c r="D146" s="13">
        <v>142</v>
      </c>
      <c r="E146" s="14">
        <v>21</v>
      </c>
      <c r="F146" s="14">
        <v>36</v>
      </c>
      <c r="G146" s="14">
        <v>57</v>
      </c>
      <c r="H146" s="15">
        <v>28</v>
      </c>
      <c r="J146" s="5">
        <v>142</v>
      </c>
      <c r="K146" s="8">
        <f t="shared" si="8"/>
        <v>21</v>
      </c>
      <c r="L146" s="6">
        <f t="shared" si="9"/>
        <v>36</v>
      </c>
      <c r="M146" s="6">
        <f t="shared" si="10"/>
        <v>57</v>
      </c>
      <c r="N146" s="6">
        <f t="shared" si="11"/>
        <v>28</v>
      </c>
    </row>
    <row r="147" spans="4:14">
      <c r="D147" s="13">
        <v>143</v>
      </c>
      <c r="E147" s="14">
        <v>21</v>
      </c>
      <c r="F147" s="14">
        <v>36</v>
      </c>
      <c r="G147" s="14">
        <v>57</v>
      </c>
      <c r="H147" s="15">
        <v>29</v>
      </c>
      <c r="J147" s="5">
        <v>143</v>
      </c>
      <c r="K147" s="8">
        <f t="shared" si="8"/>
        <v>21</v>
      </c>
      <c r="L147" s="6">
        <f t="shared" si="9"/>
        <v>36</v>
      </c>
      <c r="M147" s="6">
        <f t="shared" si="10"/>
        <v>57</v>
      </c>
      <c r="N147" s="6">
        <f t="shared" si="11"/>
        <v>29</v>
      </c>
    </row>
    <row r="148" spans="4:14">
      <c r="D148" s="13">
        <v>144</v>
      </c>
      <c r="E148" s="14">
        <v>22</v>
      </c>
      <c r="F148" s="14">
        <v>36</v>
      </c>
      <c r="G148" s="14">
        <v>57</v>
      </c>
      <c r="H148" s="15">
        <v>29</v>
      </c>
      <c r="J148" s="5">
        <v>144</v>
      </c>
      <c r="K148" s="8">
        <f t="shared" si="8"/>
        <v>22</v>
      </c>
      <c r="L148" s="6">
        <f t="shared" si="9"/>
        <v>36</v>
      </c>
      <c r="M148" s="6">
        <f t="shared" si="10"/>
        <v>58</v>
      </c>
      <c r="N148" s="6">
        <f t="shared" si="11"/>
        <v>29</v>
      </c>
    </row>
    <row r="149" spans="4:14">
      <c r="D149" s="13">
        <v>145</v>
      </c>
      <c r="E149" s="14">
        <v>22</v>
      </c>
      <c r="F149" s="14">
        <v>36</v>
      </c>
      <c r="G149" s="14">
        <v>58</v>
      </c>
      <c r="H149" s="15">
        <v>29</v>
      </c>
      <c r="J149" s="5">
        <v>145</v>
      </c>
      <c r="K149" s="8">
        <f t="shared" si="8"/>
        <v>22</v>
      </c>
      <c r="L149" s="6">
        <f t="shared" si="9"/>
        <v>36</v>
      </c>
      <c r="M149" s="6">
        <f t="shared" si="10"/>
        <v>58</v>
      </c>
      <c r="N149" s="6">
        <f t="shared" si="11"/>
        <v>29</v>
      </c>
    </row>
    <row r="150" spans="4:14">
      <c r="D150" s="13">
        <v>146</v>
      </c>
      <c r="E150" s="14">
        <v>22</v>
      </c>
      <c r="F150" s="14">
        <v>37</v>
      </c>
      <c r="G150" s="14">
        <v>58</v>
      </c>
      <c r="H150" s="15">
        <v>29</v>
      </c>
      <c r="J150" s="5">
        <v>146</v>
      </c>
      <c r="K150" s="8">
        <f t="shared" si="8"/>
        <v>22</v>
      </c>
      <c r="L150" s="6">
        <f t="shared" si="9"/>
        <v>37</v>
      </c>
      <c r="M150" s="6">
        <f t="shared" si="10"/>
        <v>58</v>
      </c>
      <c r="N150" s="6">
        <f t="shared" si="11"/>
        <v>29</v>
      </c>
    </row>
    <row r="151" spans="4:14">
      <c r="D151" s="13">
        <v>147</v>
      </c>
      <c r="E151" s="14">
        <v>22</v>
      </c>
      <c r="F151" s="14">
        <v>37</v>
      </c>
      <c r="G151" s="14">
        <v>59</v>
      </c>
      <c r="H151" s="15">
        <v>29</v>
      </c>
      <c r="J151" s="5">
        <v>147</v>
      </c>
      <c r="K151" s="8">
        <f t="shared" si="8"/>
        <v>22</v>
      </c>
      <c r="L151" s="6">
        <f t="shared" si="9"/>
        <v>37</v>
      </c>
      <c r="M151" s="6">
        <f t="shared" si="10"/>
        <v>59</v>
      </c>
      <c r="N151" s="6">
        <f t="shared" si="11"/>
        <v>29</v>
      </c>
    </row>
    <row r="152" spans="4:14">
      <c r="D152" s="13">
        <v>148</v>
      </c>
      <c r="E152" s="14">
        <v>22</v>
      </c>
      <c r="F152" s="14">
        <v>37</v>
      </c>
      <c r="G152" s="14">
        <v>59</v>
      </c>
      <c r="H152" s="15">
        <v>30</v>
      </c>
      <c r="J152" s="5">
        <v>148</v>
      </c>
      <c r="K152" s="8">
        <f t="shared" si="8"/>
        <v>22</v>
      </c>
      <c r="L152" s="6">
        <f t="shared" si="9"/>
        <v>37</v>
      </c>
      <c r="M152" s="6">
        <f t="shared" si="10"/>
        <v>59</v>
      </c>
      <c r="N152" s="6">
        <f t="shared" si="11"/>
        <v>30</v>
      </c>
    </row>
    <row r="153" spans="4:14">
      <c r="D153" s="13">
        <v>149</v>
      </c>
      <c r="E153" s="14">
        <v>22</v>
      </c>
      <c r="F153" s="14">
        <v>37</v>
      </c>
      <c r="G153" s="14">
        <v>60</v>
      </c>
      <c r="H153" s="15">
        <v>30</v>
      </c>
      <c r="J153" s="5">
        <v>149</v>
      </c>
      <c r="K153" s="8">
        <f t="shared" si="8"/>
        <v>22</v>
      </c>
      <c r="L153" s="6">
        <f t="shared" si="9"/>
        <v>37</v>
      </c>
      <c r="M153" s="6">
        <f t="shared" si="10"/>
        <v>60</v>
      </c>
      <c r="N153" s="6">
        <f t="shared" si="11"/>
        <v>30</v>
      </c>
    </row>
    <row r="154" spans="4:14">
      <c r="D154" s="13">
        <v>150</v>
      </c>
      <c r="E154" s="14">
        <v>23</v>
      </c>
      <c r="F154" s="14">
        <v>37</v>
      </c>
      <c r="G154" s="14">
        <v>60</v>
      </c>
      <c r="H154" s="15">
        <v>30</v>
      </c>
      <c r="J154" s="5">
        <v>150</v>
      </c>
      <c r="K154" s="8">
        <f t="shared" si="8"/>
        <v>23</v>
      </c>
      <c r="L154" s="6">
        <f t="shared" si="9"/>
        <v>38</v>
      </c>
      <c r="M154" s="6">
        <f t="shared" si="10"/>
        <v>60</v>
      </c>
      <c r="N154" s="6">
        <f t="shared" si="11"/>
        <v>30</v>
      </c>
    </row>
    <row r="155" spans="4:14">
      <c r="D155" s="13">
        <v>151</v>
      </c>
      <c r="E155" s="14">
        <v>23</v>
      </c>
      <c r="F155" s="14">
        <v>38</v>
      </c>
      <c r="G155" s="14">
        <v>60</v>
      </c>
      <c r="H155" s="15">
        <v>30</v>
      </c>
      <c r="J155" s="5">
        <v>151</v>
      </c>
      <c r="K155" s="8">
        <f t="shared" si="8"/>
        <v>23</v>
      </c>
      <c r="L155" s="6">
        <f t="shared" si="9"/>
        <v>38</v>
      </c>
      <c r="M155" s="6">
        <f t="shared" si="10"/>
        <v>60</v>
      </c>
      <c r="N155" s="6">
        <f t="shared" si="11"/>
        <v>30</v>
      </c>
    </row>
    <row r="156" spans="4:14">
      <c r="D156" s="13">
        <v>152</v>
      </c>
      <c r="E156" s="14">
        <v>23</v>
      </c>
      <c r="F156" s="14">
        <v>38</v>
      </c>
      <c r="G156" s="14">
        <v>61</v>
      </c>
      <c r="H156" s="15">
        <v>30</v>
      </c>
      <c r="J156" s="5">
        <v>152</v>
      </c>
      <c r="K156" s="8">
        <f t="shared" si="8"/>
        <v>23</v>
      </c>
      <c r="L156" s="6">
        <f t="shared" si="9"/>
        <v>38</v>
      </c>
      <c r="M156" s="6">
        <f t="shared" si="10"/>
        <v>61</v>
      </c>
      <c r="N156" s="6">
        <f t="shared" si="11"/>
        <v>30</v>
      </c>
    </row>
    <row r="157" spans="4:14">
      <c r="D157" s="13">
        <v>153</v>
      </c>
      <c r="E157" s="14">
        <v>23</v>
      </c>
      <c r="F157" s="14">
        <v>38</v>
      </c>
      <c r="G157" s="14">
        <v>61</v>
      </c>
      <c r="H157" s="15">
        <v>31</v>
      </c>
      <c r="J157" s="5">
        <v>153</v>
      </c>
      <c r="K157" s="8">
        <f t="shared" si="8"/>
        <v>23</v>
      </c>
      <c r="L157" s="6">
        <f t="shared" si="9"/>
        <v>38</v>
      </c>
      <c r="M157" s="6">
        <f t="shared" si="10"/>
        <v>61</v>
      </c>
      <c r="N157" s="6">
        <f t="shared" si="11"/>
        <v>31</v>
      </c>
    </row>
    <row r="158" spans="4:14">
      <c r="D158" s="13">
        <v>154</v>
      </c>
      <c r="E158" s="14">
        <v>23</v>
      </c>
      <c r="F158" s="14">
        <v>39</v>
      </c>
      <c r="G158" s="14">
        <v>61</v>
      </c>
      <c r="H158" s="15">
        <v>31</v>
      </c>
      <c r="J158" s="5">
        <v>154</v>
      </c>
      <c r="K158" s="8">
        <f t="shared" si="8"/>
        <v>23</v>
      </c>
      <c r="L158" s="6">
        <f t="shared" si="9"/>
        <v>39</v>
      </c>
      <c r="M158" s="6">
        <f t="shared" si="10"/>
        <v>62</v>
      </c>
      <c r="N158" s="6">
        <f t="shared" si="11"/>
        <v>31</v>
      </c>
    </row>
    <row r="159" spans="4:14">
      <c r="D159" s="13">
        <v>155</v>
      </c>
      <c r="E159" s="14">
        <v>23</v>
      </c>
      <c r="F159" s="14">
        <v>39</v>
      </c>
      <c r="G159" s="14">
        <v>62</v>
      </c>
      <c r="H159" s="15">
        <v>31</v>
      </c>
      <c r="J159" s="5">
        <v>155</v>
      </c>
      <c r="K159" s="8">
        <f t="shared" si="8"/>
        <v>23</v>
      </c>
      <c r="L159" s="6">
        <f t="shared" si="9"/>
        <v>39</v>
      </c>
      <c r="M159" s="6">
        <f t="shared" si="10"/>
        <v>62</v>
      </c>
      <c r="N159" s="6">
        <f t="shared" si="11"/>
        <v>31</v>
      </c>
    </row>
    <row r="160" spans="4:14">
      <c r="D160" s="13">
        <v>156</v>
      </c>
      <c r="E160" s="14">
        <v>23</v>
      </c>
      <c r="F160" s="14">
        <v>39</v>
      </c>
      <c r="G160" s="14">
        <v>63</v>
      </c>
      <c r="H160" s="15">
        <v>31</v>
      </c>
      <c r="J160" s="5">
        <v>156</v>
      </c>
      <c r="K160" s="8">
        <f t="shared" si="8"/>
        <v>23</v>
      </c>
      <c r="L160" s="6">
        <f t="shared" si="9"/>
        <v>39</v>
      </c>
      <c r="M160" s="6">
        <f t="shared" si="10"/>
        <v>62</v>
      </c>
      <c r="N160" s="6">
        <f t="shared" si="11"/>
        <v>31</v>
      </c>
    </row>
    <row r="161" spans="4:14">
      <c r="D161" s="13">
        <v>157</v>
      </c>
      <c r="E161" s="14">
        <v>24</v>
      </c>
      <c r="F161" s="14">
        <v>39</v>
      </c>
      <c r="G161" s="14">
        <v>63</v>
      </c>
      <c r="H161" s="15">
        <v>31</v>
      </c>
      <c r="J161" s="5">
        <v>157</v>
      </c>
      <c r="K161" s="8">
        <f t="shared" si="8"/>
        <v>24</v>
      </c>
      <c r="L161" s="6">
        <f t="shared" si="9"/>
        <v>39</v>
      </c>
      <c r="M161" s="6">
        <f t="shared" si="10"/>
        <v>63</v>
      </c>
      <c r="N161" s="6">
        <f t="shared" si="11"/>
        <v>31</v>
      </c>
    </row>
    <row r="162" spans="4:14">
      <c r="D162" s="13">
        <v>158</v>
      </c>
      <c r="E162" s="14">
        <v>24</v>
      </c>
      <c r="F162" s="14">
        <v>40</v>
      </c>
      <c r="G162" s="14">
        <v>63</v>
      </c>
      <c r="H162" s="15">
        <v>31</v>
      </c>
      <c r="J162" s="5">
        <v>158</v>
      </c>
      <c r="K162" s="8">
        <f t="shared" si="8"/>
        <v>24</v>
      </c>
      <c r="L162" s="6">
        <f t="shared" si="9"/>
        <v>40</v>
      </c>
      <c r="M162" s="6">
        <f t="shared" si="10"/>
        <v>63</v>
      </c>
      <c r="N162" s="6">
        <f t="shared" si="11"/>
        <v>32</v>
      </c>
    </row>
    <row r="163" spans="4:14">
      <c r="D163" s="13">
        <v>159</v>
      </c>
      <c r="E163" s="14">
        <v>24</v>
      </c>
      <c r="F163" s="14">
        <v>40</v>
      </c>
      <c r="G163" s="14">
        <v>64</v>
      </c>
      <c r="H163" s="15">
        <v>31</v>
      </c>
      <c r="J163" s="5">
        <v>159</v>
      </c>
      <c r="K163" s="8">
        <f t="shared" si="8"/>
        <v>24</v>
      </c>
      <c r="L163" s="6">
        <f t="shared" si="9"/>
        <v>40</v>
      </c>
      <c r="M163" s="6">
        <f t="shared" si="10"/>
        <v>64</v>
      </c>
      <c r="N163" s="6">
        <f t="shared" si="11"/>
        <v>32</v>
      </c>
    </row>
    <row r="164" spans="4:14">
      <c r="D164" s="13">
        <v>160</v>
      </c>
      <c r="E164" s="14">
        <v>24</v>
      </c>
      <c r="F164" s="14">
        <v>40</v>
      </c>
      <c r="G164" s="14">
        <v>64</v>
      </c>
      <c r="H164" s="15">
        <v>32</v>
      </c>
      <c r="J164" s="5">
        <v>160</v>
      </c>
      <c r="K164" s="8">
        <f t="shared" si="8"/>
        <v>24</v>
      </c>
      <c r="L164" s="6">
        <f t="shared" si="9"/>
        <v>40</v>
      </c>
      <c r="M164" s="6">
        <f t="shared" si="10"/>
        <v>64</v>
      </c>
      <c r="N164" s="6">
        <f t="shared" si="11"/>
        <v>32</v>
      </c>
    </row>
    <row r="165" spans="4:14">
      <c r="D165" s="13">
        <v>161</v>
      </c>
      <c r="E165" s="14">
        <v>24</v>
      </c>
      <c r="F165" s="14">
        <v>40</v>
      </c>
      <c r="G165" s="14">
        <v>65</v>
      </c>
      <c r="H165" s="15">
        <v>32</v>
      </c>
      <c r="J165" s="5">
        <v>161</v>
      </c>
      <c r="K165" s="8">
        <f t="shared" si="8"/>
        <v>24</v>
      </c>
      <c r="L165" s="6">
        <f t="shared" si="9"/>
        <v>40</v>
      </c>
      <c r="M165" s="6">
        <f t="shared" si="10"/>
        <v>64</v>
      </c>
      <c r="N165" s="6">
        <f t="shared" si="11"/>
        <v>32</v>
      </c>
    </row>
    <row r="166" spans="4:14">
      <c r="D166" s="13">
        <v>162</v>
      </c>
      <c r="E166" s="14">
        <v>24</v>
      </c>
      <c r="F166" s="14">
        <v>41</v>
      </c>
      <c r="G166" s="14">
        <v>65</v>
      </c>
      <c r="H166" s="15">
        <v>32</v>
      </c>
      <c r="J166" s="5">
        <v>162</v>
      </c>
      <c r="K166" s="8">
        <f t="shared" si="8"/>
        <v>24</v>
      </c>
      <c r="L166" s="6">
        <f t="shared" si="9"/>
        <v>41</v>
      </c>
      <c r="M166" s="6">
        <f t="shared" si="10"/>
        <v>65</v>
      </c>
      <c r="N166" s="6">
        <f t="shared" si="11"/>
        <v>32</v>
      </c>
    </row>
    <row r="167" spans="4:14">
      <c r="D167" s="13">
        <v>163</v>
      </c>
      <c r="E167" s="14">
        <v>24</v>
      </c>
      <c r="F167" s="14">
        <v>41</v>
      </c>
      <c r="G167" s="14">
        <v>65</v>
      </c>
      <c r="H167" s="15">
        <v>33</v>
      </c>
      <c r="J167" s="5">
        <v>163</v>
      </c>
      <c r="K167" s="8">
        <f t="shared" si="8"/>
        <v>24</v>
      </c>
      <c r="L167" s="6">
        <f t="shared" si="9"/>
        <v>41</v>
      </c>
      <c r="M167" s="6">
        <f t="shared" si="10"/>
        <v>65</v>
      </c>
      <c r="N167" s="6">
        <f t="shared" si="11"/>
        <v>33</v>
      </c>
    </row>
    <row r="168" spans="4:14">
      <c r="D168" s="13">
        <v>164</v>
      </c>
      <c r="E168" s="14">
        <v>25</v>
      </c>
      <c r="F168" s="14">
        <v>41</v>
      </c>
      <c r="G168" s="14">
        <v>65</v>
      </c>
      <c r="H168" s="15">
        <v>33</v>
      </c>
      <c r="J168" s="5">
        <v>164</v>
      </c>
      <c r="K168" s="8">
        <f t="shared" si="8"/>
        <v>25</v>
      </c>
      <c r="L168" s="6">
        <f t="shared" si="9"/>
        <v>41</v>
      </c>
      <c r="M168" s="6">
        <f t="shared" si="10"/>
        <v>66</v>
      </c>
      <c r="N168" s="6">
        <f t="shared" si="11"/>
        <v>33</v>
      </c>
    </row>
    <row r="169" spans="4:14">
      <c r="D169" s="13">
        <v>165</v>
      </c>
      <c r="E169" s="14">
        <v>25</v>
      </c>
      <c r="F169" s="14">
        <v>41</v>
      </c>
      <c r="G169" s="14">
        <v>66</v>
      </c>
      <c r="H169" s="15">
        <v>33</v>
      </c>
      <c r="J169" s="5">
        <v>165</v>
      </c>
      <c r="K169" s="8">
        <f t="shared" si="8"/>
        <v>25</v>
      </c>
      <c r="L169" s="6">
        <f t="shared" si="9"/>
        <v>41</v>
      </c>
      <c r="M169" s="6">
        <f t="shared" si="10"/>
        <v>66</v>
      </c>
      <c r="N169" s="6">
        <f t="shared" si="11"/>
        <v>33</v>
      </c>
    </row>
    <row r="170" spans="4:14">
      <c r="D170" s="13">
        <v>166</v>
      </c>
      <c r="E170" s="14">
        <v>25</v>
      </c>
      <c r="F170" s="14">
        <v>42</v>
      </c>
      <c r="G170" s="14">
        <v>66</v>
      </c>
      <c r="H170" s="15">
        <v>33</v>
      </c>
      <c r="J170" s="5">
        <v>166</v>
      </c>
      <c r="K170" s="8">
        <f t="shared" si="8"/>
        <v>25</v>
      </c>
      <c r="L170" s="6">
        <f t="shared" si="9"/>
        <v>42</v>
      </c>
      <c r="M170" s="6">
        <f t="shared" si="10"/>
        <v>66</v>
      </c>
      <c r="N170" s="6">
        <f t="shared" si="11"/>
        <v>33</v>
      </c>
    </row>
    <row r="171" spans="4:14">
      <c r="D171" s="13">
        <v>167</v>
      </c>
      <c r="E171" s="14">
        <v>25</v>
      </c>
      <c r="F171" s="14">
        <v>42</v>
      </c>
      <c r="G171" s="14">
        <v>67</v>
      </c>
      <c r="H171" s="15">
        <v>33</v>
      </c>
      <c r="J171" s="5">
        <v>167</v>
      </c>
      <c r="K171" s="8">
        <f t="shared" si="8"/>
        <v>25</v>
      </c>
      <c r="L171" s="6">
        <f t="shared" si="9"/>
        <v>42</v>
      </c>
      <c r="M171" s="6">
        <f t="shared" si="10"/>
        <v>67</v>
      </c>
      <c r="N171" s="6">
        <f t="shared" si="11"/>
        <v>33</v>
      </c>
    </row>
    <row r="172" spans="4:14">
      <c r="D172" s="13">
        <v>168</v>
      </c>
      <c r="E172" s="14">
        <v>25</v>
      </c>
      <c r="F172" s="14">
        <v>42</v>
      </c>
      <c r="G172" s="14">
        <v>67</v>
      </c>
      <c r="H172" s="15">
        <v>34</v>
      </c>
      <c r="J172" s="5">
        <v>168</v>
      </c>
      <c r="K172" s="8">
        <f t="shared" si="8"/>
        <v>25</v>
      </c>
      <c r="L172" s="6">
        <f t="shared" si="9"/>
        <v>42</v>
      </c>
      <c r="M172" s="6">
        <f t="shared" si="10"/>
        <v>67</v>
      </c>
      <c r="N172" s="6">
        <f t="shared" si="11"/>
        <v>34</v>
      </c>
    </row>
    <row r="173" spans="4:14">
      <c r="D173" s="13">
        <v>169</v>
      </c>
      <c r="E173" s="14">
        <v>25</v>
      </c>
      <c r="F173" s="14">
        <v>42</v>
      </c>
      <c r="G173" s="14">
        <v>68</v>
      </c>
      <c r="H173" s="15">
        <v>34</v>
      </c>
      <c r="J173" s="5">
        <v>169</v>
      </c>
      <c r="K173" s="8">
        <f t="shared" si="8"/>
        <v>25</v>
      </c>
      <c r="L173" s="6">
        <f t="shared" si="9"/>
        <v>42</v>
      </c>
      <c r="M173" s="6">
        <f t="shared" si="10"/>
        <v>68</v>
      </c>
      <c r="N173" s="6">
        <f t="shared" si="11"/>
        <v>34</v>
      </c>
    </row>
    <row r="174" spans="4:14">
      <c r="D174" s="13">
        <v>170</v>
      </c>
      <c r="E174" s="14">
        <v>26</v>
      </c>
      <c r="F174" s="14">
        <v>42</v>
      </c>
      <c r="G174" s="14">
        <v>68</v>
      </c>
      <c r="H174" s="15">
        <v>34</v>
      </c>
      <c r="J174" s="5">
        <v>170</v>
      </c>
      <c r="K174" s="8">
        <f t="shared" si="8"/>
        <v>26</v>
      </c>
      <c r="L174" s="6">
        <f t="shared" si="9"/>
        <v>43</v>
      </c>
      <c r="M174" s="6">
        <f t="shared" si="10"/>
        <v>68</v>
      </c>
      <c r="N174" s="6">
        <f t="shared" si="11"/>
        <v>34</v>
      </c>
    </row>
    <row r="175" spans="4:14">
      <c r="D175" s="13">
        <v>171</v>
      </c>
      <c r="E175" s="14">
        <v>26</v>
      </c>
      <c r="F175" s="14">
        <v>43</v>
      </c>
      <c r="G175" s="14">
        <v>68</v>
      </c>
      <c r="H175" s="15">
        <v>34</v>
      </c>
      <c r="J175" s="5">
        <v>171</v>
      </c>
      <c r="K175" s="8">
        <f t="shared" si="8"/>
        <v>26</v>
      </c>
      <c r="L175" s="6">
        <f t="shared" si="9"/>
        <v>43</v>
      </c>
      <c r="M175" s="6">
        <f t="shared" si="10"/>
        <v>68</v>
      </c>
      <c r="N175" s="6">
        <f t="shared" si="11"/>
        <v>34</v>
      </c>
    </row>
    <row r="176" spans="4:14">
      <c r="D176" s="13">
        <v>172</v>
      </c>
      <c r="E176" s="14">
        <v>26</v>
      </c>
      <c r="F176" s="14">
        <v>43</v>
      </c>
      <c r="G176" s="14">
        <v>69</v>
      </c>
      <c r="H176" s="15">
        <v>34</v>
      </c>
      <c r="J176" s="5">
        <v>172</v>
      </c>
      <c r="K176" s="8">
        <f t="shared" si="8"/>
        <v>26</v>
      </c>
      <c r="L176" s="6">
        <f t="shared" si="9"/>
        <v>43</v>
      </c>
      <c r="M176" s="6">
        <f t="shared" si="10"/>
        <v>69</v>
      </c>
      <c r="N176" s="6">
        <f t="shared" si="11"/>
        <v>34</v>
      </c>
    </row>
    <row r="177" spans="4:14">
      <c r="D177" s="13">
        <v>173</v>
      </c>
      <c r="E177" s="14">
        <v>26</v>
      </c>
      <c r="F177" s="14">
        <v>43</v>
      </c>
      <c r="G177" s="14">
        <v>69</v>
      </c>
      <c r="H177" s="15">
        <v>35</v>
      </c>
      <c r="J177" s="5">
        <v>173</v>
      </c>
      <c r="K177" s="8">
        <f t="shared" si="8"/>
        <v>26</v>
      </c>
      <c r="L177" s="6">
        <f t="shared" si="9"/>
        <v>43</v>
      </c>
      <c r="M177" s="6">
        <f t="shared" si="10"/>
        <v>69</v>
      </c>
      <c r="N177" s="6">
        <f t="shared" si="11"/>
        <v>35</v>
      </c>
    </row>
    <row r="178" spans="4:14">
      <c r="D178" s="13">
        <v>174</v>
      </c>
      <c r="E178" s="14">
        <v>26</v>
      </c>
      <c r="F178" s="14">
        <v>44</v>
      </c>
      <c r="G178" s="14">
        <v>69</v>
      </c>
      <c r="H178" s="15">
        <v>35</v>
      </c>
      <c r="J178" s="5">
        <v>174</v>
      </c>
      <c r="K178" s="8">
        <f t="shared" si="8"/>
        <v>26</v>
      </c>
      <c r="L178" s="6">
        <f t="shared" si="9"/>
        <v>44</v>
      </c>
      <c r="M178" s="6">
        <f t="shared" si="10"/>
        <v>70</v>
      </c>
      <c r="N178" s="6">
        <f t="shared" si="11"/>
        <v>35</v>
      </c>
    </row>
    <row r="179" spans="4:14">
      <c r="D179" s="13">
        <v>175</v>
      </c>
      <c r="E179" s="14">
        <v>26</v>
      </c>
      <c r="F179" s="14">
        <v>44</v>
      </c>
      <c r="G179" s="14">
        <v>70</v>
      </c>
      <c r="H179" s="15">
        <v>35</v>
      </c>
      <c r="J179" s="5">
        <v>175</v>
      </c>
      <c r="K179" s="8">
        <f t="shared" si="8"/>
        <v>26</v>
      </c>
      <c r="L179" s="6">
        <f t="shared" si="9"/>
        <v>44</v>
      </c>
      <c r="M179" s="6">
        <f t="shared" si="10"/>
        <v>70</v>
      </c>
      <c r="N179" s="6">
        <f t="shared" si="11"/>
        <v>35</v>
      </c>
    </row>
    <row r="180" spans="4:14">
      <c r="D180" s="13">
        <v>176</v>
      </c>
      <c r="E180" s="14">
        <v>26</v>
      </c>
      <c r="F180" s="14">
        <v>44</v>
      </c>
      <c r="G180" s="14">
        <v>71</v>
      </c>
      <c r="H180" s="15">
        <v>35</v>
      </c>
      <c r="J180" s="5">
        <v>176</v>
      </c>
      <c r="K180" s="8">
        <f t="shared" si="8"/>
        <v>26</v>
      </c>
      <c r="L180" s="6">
        <f t="shared" si="9"/>
        <v>44</v>
      </c>
      <c r="M180" s="6">
        <f t="shared" si="10"/>
        <v>70</v>
      </c>
      <c r="N180" s="6">
        <f t="shared" si="11"/>
        <v>35</v>
      </c>
    </row>
    <row r="181" spans="4:14">
      <c r="D181" s="13">
        <v>177</v>
      </c>
      <c r="E181" s="14">
        <v>27</v>
      </c>
      <c r="F181" s="14">
        <v>44</v>
      </c>
      <c r="G181" s="14">
        <v>71</v>
      </c>
      <c r="H181" s="15">
        <v>35</v>
      </c>
      <c r="J181" s="5">
        <v>177</v>
      </c>
      <c r="K181" s="8">
        <f t="shared" si="8"/>
        <v>27</v>
      </c>
      <c r="L181" s="6">
        <f t="shared" si="9"/>
        <v>44</v>
      </c>
      <c r="M181" s="6">
        <f t="shared" si="10"/>
        <v>71</v>
      </c>
      <c r="N181" s="6">
        <f t="shared" si="11"/>
        <v>35</v>
      </c>
    </row>
    <row r="182" spans="4:14">
      <c r="D182" s="13">
        <v>178</v>
      </c>
      <c r="E182" s="14">
        <v>27</v>
      </c>
      <c r="F182" s="14">
        <v>45</v>
      </c>
      <c r="G182" s="14">
        <v>71</v>
      </c>
      <c r="H182" s="15">
        <v>35</v>
      </c>
      <c r="J182" s="5">
        <v>178</v>
      </c>
      <c r="K182" s="8">
        <f t="shared" si="8"/>
        <v>27</v>
      </c>
      <c r="L182" s="6">
        <f t="shared" si="9"/>
        <v>45</v>
      </c>
      <c r="M182" s="6">
        <f t="shared" si="10"/>
        <v>71</v>
      </c>
      <c r="N182" s="6">
        <f t="shared" si="11"/>
        <v>36</v>
      </c>
    </row>
    <row r="183" spans="4:14">
      <c r="D183" s="13">
        <v>179</v>
      </c>
      <c r="E183" s="14">
        <v>27</v>
      </c>
      <c r="F183" s="14">
        <v>45</v>
      </c>
      <c r="G183" s="14">
        <v>72</v>
      </c>
      <c r="H183" s="15">
        <v>35</v>
      </c>
      <c r="J183" s="5">
        <v>179</v>
      </c>
      <c r="K183" s="8">
        <f t="shared" si="8"/>
        <v>27</v>
      </c>
      <c r="L183" s="6">
        <f t="shared" si="9"/>
        <v>45</v>
      </c>
      <c r="M183" s="6">
        <f t="shared" si="10"/>
        <v>72</v>
      </c>
      <c r="N183" s="6">
        <f t="shared" si="11"/>
        <v>36</v>
      </c>
    </row>
    <row r="184" spans="4:14">
      <c r="D184" s="13">
        <v>180</v>
      </c>
      <c r="E184" s="14">
        <v>27</v>
      </c>
      <c r="F184" s="14">
        <v>45</v>
      </c>
      <c r="G184" s="14">
        <v>72</v>
      </c>
      <c r="H184" s="15">
        <v>36</v>
      </c>
      <c r="J184" s="5">
        <v>180</v>
      </c>
      <c r="K184" s="8">
        <f t="shared" si="8"/>
        <v>27</v>
      </c>
      <c r="L184" s="6">
        <f t="shared" si="9"/>
        <v>45</v>
      </c>
      <c r="M184" s="6">
        <f t="shared" si="10"/>
        <v>72</v>
      </c>
      <c r="N184" s="6">
        <f t="shared" si="11"/>
        <v>36</v>
      </c>
    </row>
    <row r="185" spans="4:14">
      <c r="D185" s="13">
        <v>181</v>
      </c>
      <c r="E185" s="14">
        <v>27</v>
      </c>
      <c r="F185" s="14">
        <v>45</v>
      </c>
      <c r="G185" s="14">
        <v>73</v>
      </c>
      <c r="H185" s="15">
        <v>36</v>
      </c>
      <c r="J185" s="5">
        <v>181</v>
      </c>
      <c r="K185" s="8">
        <f t="shared" si="8"/>
        <v>27</v>
      </c>
      <c r="L185" s="6">
        <f t="shared" si="9"/>
        <v>45</v>
      </c>
      <c r="M185" s="6">
        <f t="shared" si="10"/>
        <v>72</v>
      </c>
      <c r="N185" s="6">
        <f t="shared" si="11"/>
        <v>36</v>
      </c>
    </row>
    <row r="186" spans="4:14">
      <c r="D186" s="13">
        <v>182</v>
      </c>
      <c r="E186" s="14">
        <v>27</v>
      </c>
      <c r="F186" s="14">
        <v>46</v>
      </c>
      <c r="G186" s="14">
        <v>73</v>
      </c>
      <c r="H186" s="15">
        <v>36</v>
      </c>
      <c r="J186" s="5">
        <v>182</v>
      </c>
      <c r="K186" s="8">
        <f t="shared" si="8"/>
        <v>27</v>
      </c>
      <c r="L186" s="6">
        <f t="shared" si="9"/>
        <v>46</v>
      </c>
      <c r="M186" s="6">
        <f t="shared" si="10"/>
        <v>73</v>
      </c>
      <c r="N186" s="6">
        <f t="shared" si="11"/>
        <v>36</v>
      </c>
    </row>
    <row r="187" spans="4:14">
      <c r="D187" s="13">
        <v>183</v>
      </c>
      <c r="E187" s="14">
        <v>27</v>
      </c>
      <c r="F187" s="14">
        <v>46</v>
      </c>
      <c r="G187" s="14">
        <v>73</v>
      </c>
      <c r="H187" s="15">
        <v>37</v>
      </c>
      <c r="J187" s="5">
        <v>183</v>
      </c>
      <c r="K187" s="8">
        <f t="shared" si="8"/>
        <v>27</v>
      </c>
      <c r="L187" s="6">
        <f t="shared" si="9"/>
        <v>46</v>
      </c>
      <c r="M187" s="6">
        <f t="shared" si="10"/>
        <v>73</v>
      </c>
      <c r="N187" s="6">
        <f t="shared" si="11"/>
        <v>37</v>
      </c>
    </row>
    <row r="188" spans="4:14">
      <c r="D188" s="13">
        <v>184</v>
      </c>
      <c r="E188" s="14">
        <v>28</v>
      </c>
      <c r="F188" s="14">
        <v>46</v>
      </c>
      <c r="G188" s="14">
        <v>73</v>
      </c>
      <c r="H188" s="15">
        <v>37</v>
      </c>
      <c r="J188" s="5">
        <v>184</v>
      </c>
      <c r="K188" s="8">
        <f t="shared" si="8"/>
        <v>28</v>
      </c>
      <c r="L188" s="6">
        <f t="shared" si="9"/>
        <v>46</v>
      </c>
      <c r="M188" s="6">
        <f t="shared" si="10"/>
        <v>74</v>
      </c>
      <c r="N188" s="6">
        <f t="shared" si="11"/>
        <v>37</v>
      </c>
    </row>
    <row r="189" spans="4:14">
      <c r="D189" s="13">
        <v>185</v>
      </c>
      <c r="E189" s="14">
        <v>28</v>
      </c>
      <c r="F189" s="14">
        <v>46</v>
      </c>
      <c r="G189" s="14">
        <v>74</v>
      </c>
      <c r="H189" s="15">
        <v>37</v>
      </c>
      <c r="J189" s="5">
        <v>185</v>
      </c>
      <c r="K189" s="8">
        <f t="shared" si="8"/>
        <v>28</v>
      </c>
      <c r="L189" s="6">
        <f t="shared" si="9"/>
        <v>46</v>
      </c>
      <c r="M189" s="6">
        <f t="shared" si="10"/>
        <v>74</v>
      </c>
      <c r="N189" s="6">
        <f t="shared" si="11"/>
        <v>37</v>
      </c>
    </row>
    <row r="190" spans="4:14">
      <c r="D190" s="13">
        <v>186</v>
      </c>
      <c r="E190" s="14">
        <v>28</v>
      </c>
      <c r="F190" s="14">
        <v>47</v>
      </c>
      <c r="G190" s="14">
        <v>74</v>
      </c>
      <c r="H190" s="15">
        <v>37</v>
      </c>
      <c r="J190" s="5">
        <v>186</v>
      </c>
      <c r="K190" s="8">
        <f t="shared" si="8"/>
        <v>28</v>
      </c>
      <c r="L190" s="6">
        <f t="shared" si="9"/>
        <v>47</v>
      </c>
      <c r="M190" s="6">
        <f t="shared" si="10"/>
        <v>74</v>
      </c>
      <c r="N190" s="6">
        <f t="shared" si="11"/>
        <v>37</v>
      </c>
    </row>
    <row r="191" spans="4:14">
      <c r="D191" s="13">
        <v>187</v>
      </c>
      <c r="E191" s="14">
        <v>28</v>
      </c>
      <c r="F191" s="14">
        <v>47</v>
      </c>
      <c r="G191" s="14">
        <v>75</v>
      </c>
      <c r="H191" s="15">
        <v>37</v>
      </c>
      <c r="J191" s="5">
        <v>187</v>
      </c>
      <c r="K191" s="8">
        <f t="shared" si="8"/>
        <v>28</v>
      </c>
      <c r="L191" s="6">
        <f t="shared" si="9"/>
        <v>47</v>
      </c>
      <c r="M191" s="6">
        <f t="shared" si="10"/>
        <v>75</v>
      </c>
      <c r="N191" s="6">
        <f t="shared" si="11"/>
        <v>37</v>
      </c>
    </row>
    <row r="192" spans="4:14">
      <c r="D192" s="13">
        <v>188</v>
      </c>
      <c r="E192" s="14">
        <v>28</v>
      </c>
      <c r="F192" s="14">
        <v>47</v>
      </c>
      <c r="G192" s="14">
        <v>75</v>
      </c>
      <c r="H192" s="15">
        <v>38</v>
      </c>
      <c r="J192" s="5">
        <v>188</v>
      </c>
      <c r="K192" s="8">
        <f t="shared" si="8"/>
        <v>28</v>
      </c>
      <c r="L192" s="6">
        <f t="shared" si="9"/>
        <v>47</v>
      </c>
      <c r="M192" s="6">
        <f t="shared" si="10"/>
        <v>75</v>
      </c>
      <c r="N192" s="6">
        <f t="shared" si="11"/>
        <v>38</v>
      </c>
    </row>
    <row r="193" spans="4:14">
      <c r="D193" s="13">
        <v>189</v>
      </c>
      <c r="E193" s="14">
        <v>28</v>
      </c>
      <c r="F193" s="14">
        <v>47</v>
      </c>
      <c r="G193" s="14">
        <v>76</v>
      </c>
      <c r="H193" s="15">
        <v>38</v>
      </c>
      <c r="J193" s="5">
        <v>189</v>
      </c>
      <c r="K193" s="8">
        <f t="shared" si="8"/>
        <v>28</v>
      </c>
      <c r="L193" s="6">
        <f t="shared" si="9"/>
        <v>47</v>
      </c>
      <c r="M193" s="6">
        <f t="shared" si="10"/>
        <v>76</v>
      </c>
      <c r="N193" s="6">
        <f t="shared" si="11"/>
        <v>38</v>
      </c>
    </row>
    <row r="194" spans="4:14">
      <c r="D194" s="13">
        <v>190</v>
      </c>
      <c r="E194" s="14">
        <v>29</v>
      </c>
      <c r="F194" s="14">
        <v>47</v>
      </c>
      <c r="G194" s="14">
        <v>76</v>
      </c>
      <c r="H194" s="15">
        <v>38</v>
      </c>
      <c r="J194" s="5">
        <v>190</v>
      </c>
      <c r="K194" s="8">
        <f t="shared" si="8"/>
        <v>29</v>
      </c>
      <c r="L194" s="6">
        <f t="shared" si="9"/>
        <v>48</v>
      </c>
      <c r="M194" s="6">
        <f t="shared" si="10"/>
        <v>76</v>
      </c>
      <c r="N194" s="6">
        <f t="shared" si="11"/>
        <v>38</v>
      </c>
    </row>
    <row r="195" spans="4:14">
      <c r="D195" s="13">
        <v>191</v>
      </c>
      <c r="E195" s="14">
        <v>29</v>
      </c>
      <c r="F195" s="14">
        <v>48</v>
      </c>
      <c r="G195" s="14">
        <v>76</v>
      </c>
      <c r="H195" s="15">
        <v>38</v>
      </c>
      <c r="J195" s="5">
        <v>191</v>
      </c>
      <c r="K195" s="8">
        <f t="shared" si="8"/>
        <v>29</v>
      </c>
      <c r="L195" s="6">
        <f t="shared" si="9"/>
        <v>48</v>
      </c>
      <c r="M195" s="6">
        <f t="shared" si="10"/>
        <v>76</v>
      </c>
      <c r="N195" s="6">
        <f t="shared" si="11"/>
        <v>38</v>
      </c>
    </row>
    <row r="196" spans="4:14">
      <c r="D196" s="13">
        <v>192</v>
      </c>
      <c r="E196" s="14">
        <v>29</v>
      </c>
      <c r="F196" s="14">
        <v>48</v>
      </c>
      <c r="G196" s="14">
        <v>77</v>
      </c>
      <c r="H196" s="15">
        <v>38</v>
      </c>
      <c r="J196" s="5">
        <v>192</v>
      </c>
      <c r="K196" s="8">
        <f t="shared" si="8"/>
        <v>29</v>
      </c>
      <c r="L196" s="6">
        <f t="shared" si="9"/>
        <v>48</v>
      </c>
      <c r="M196" s="6">
        <f t="shared" si="10"/>
        <v>77</v>
      </c>
      <c r="N196" s="6">
        <f t="shared" si="11"/>
        <v>38</v>
      </c>
    </row>
    <row r="197" spans="4:14">
      <c r="D197" s="13">
        <v>193</v>
      </c>
      <c r="E197" s="14">
        <v>29</v>
      </c>
      <c r="F197" s="14">
        <v>48</v>
      </c>
      <c r="G197" s="14">
        <v>77</v>
      </c>
      <c r="H197" s="15">
        <v>39</v>
      </c>
      <c r="J197" s="5">
        <v>193</v>
      </c>
      <c r="K197" s="8">
        <f t="shared" si="8"/>
        <v>29</v>
      </c>
      <c r="L197" s="6">
        <f t="shared" si="9"/>
        <v>48</v>
      </c>
      <c r="M197" s="6">
        <f t="shared" si="10"/>
        <v>77</v>
      </c>
      <c r="N197" s="6">
        <f t="shared" si="11"/>
        <v>39</v>
      </c>
    </row>
    <row r="198" spans="4:14">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c r="D199" s="13">
        <v>195</v>
      </c>
      <c r="E199" s="14">
        <v>29</v>
      </c>
      <c r="F199" s="14">
        <v>49</v>
      </c>
      <c r="G199" s="14">
        <v>78</v>
      </c>
      <c r="H199" s="15">
        <v>39</v>
      </c>
      <c r="J199" s="5">
        <v>195</v>
      </c>
      <c r="K199" s="8">
        <f t="shared" si="12"/>
        <v>29</v>
      </c>
      <c r="L199" s="6">
        <f t="shared" si="13"/>
        <v>49</v>
      </c>
      <c r="M199" s="6">
        <f t="shared" si="14"/>
        <v>78</v>
      </c>
      <c r="N199" s="6">
        <f t="shared" si="15"/>
        <v>39</v>
      </c>
    </row>
    <row r="200" spans="4:14">
      <c r="D200" s="13">
        <v>196</v>
      </c>
      <c r="E200" s="14">
        <v>29</v>
      </c>
      <c r="F200" s="14">
        <v>49</v>
      </c>
      <c r="G200" s="14">
        <v>79</v>
      </c>
      <c r="H200" s="15">
        <v>39</v>
      </c>
      <c r="J200" s="5">
        <v>196</v>
      </c>
      <c r="K200" s="8">
        <f t="shared" si="12"/>
        <v>29</v>
      </c>
      <c r="L200" s="6">
        <f t="shared" si="13"/>
        <v>49</v>
      </c>
      <c r="M200" s="6">
        <f t="shared" si="14"/>
        <v>78</v>
      </c>
      <c r="N200" s="6">
        <f t="shared" si="15"/>
        <v>39</v>
      </c>
    </row>
    <row r="201" spans="4:14">
      <c r="D201" s="13">
        <v>197</v>
      </c>
      <c r="E201" s="14">
        <v>30</v>
      </c>
      <c r="F201" s="14">
        <v>49</v>
      </c>
      <c r="G201" s="14">
        <v>79</v>
      </c>
      <c r="H201" s="15">
        <v>39</v>
      </c>
      <c r="J201" s="5">
        <v>197</v>
      </c>
      <c r="K201" s="8">
        <f t="shared" si="12"/>
        <v>30</v>
      </c>
      <c r="L201" s="6">
        <f t="shared" si="13"/>
        <v>49</v>
      </c>
      <c r="M201" s="6">
        <f t="shared" si="14"/>
        <v>79</v>
      </c>
      <c r="N201" s="6">
        <f t="shared" si="15"/>
        <v>39</v>
      </c>
    </row>
    <row r="202" spans="4:14">
      <c r="D202" s="13">
        <v>198</v>
      </c>
      <c r="E202" s="14">
        <v>30</v>
      </c>
      <c r="F202" s="14">
        <v>50</v>
      </c>
      <c r="G202" s="14">
        <v>79</v>
      </c>
      <c r="H202" s="15">
        <v>39</v>
      </c>
      <c r="J202" s="5">
        <v>198</v>
      </c>
      <c r="K202" s="8">
        <f t="shared" si="12"/>
        <v>30</v>
      </c>
      <c r="L202" s="6">
        <f t="shared" si="13"/>
        <v>50</v>
      </c>
      <c r="M202" s="6">
        <f t="shared" si="14"/>
        <v>79</v>
      </c>
      <c r="N202" s="6">
        <f t="shared" si="15"/>
        <v>40</v>
      </c>
    </row>
    <row r="203" spans="4:14">
      <c r="D203" s="13">
        <v>199</v>
      </c>
      <c r="E203" s="14">
        <v>30</v>
      </c>
      <c r="F203" s="14">
        <v>50</v>
      </c>
      <c r="G203" s="14">
        <v>80</v>
      </c>
      <c r="H203" s="15">
        <v>39</v>
      </c>
      <c r="J203" s="5">
        <v>199</v>
      </c>
      <c r="K203" s="8">
        <f t="shared" si="12"/>
        <v>30</v>
      </c>
      <c r="L203" s="6">
        <f t="shared" si="13"/>
        <v>50</v>
      </c>
      <c r="M203" s="6">
        <f t="shared" si="14"/>
        <v>80</v>
      </c>
      <c r="N203" s="6">
        <f t="shared" si="15"/>
        <v>40</v>
      </c>
    </row>
    <row r="204" spans="4:14">
      <c r="D204" s="13">
        <v>200</v>
      </c>
      <c r="E204" s="14">
        <v>30</v>
      </c>
      <c r="F204" s="14">
        <v>50</v>
      </c>
      <c r="G204" s="14">
        <v>80</v>
      </c>
      <c r="H204" s="15">
        <v>40</v>
      </c>
      <c r="J204" s="5">
        <v>200</v>
      </c>
      <c r="K204" s="8">
        <f t="shared" si="12"/>
        <v>30</v>
      </c>
      <c r="L204" s="6">
        <f t="shared" si="13"/>
        <v>50</v>
      </c>
      <c r="M204" s="6">
        <f t="shared" si="14"/>
        <v>80</v>
      </c>
      <c r="N204" s="6">
        <f t="shared" si="15"/>
        <v>40</v>
      </c>
    </row>
    <row r="205" spans="4:14">
      <c r="D205" s="13">
        <v>201</v>
      </c>
      <c r="E205" s="14">
        <v>30</v>
      </c>
      <c r="F205" s="14">
        <v>50</v>
      </c>
      <c r="G205" s="14">
        <v>81</v>
      </c>
      <c r="H205" s="15">
        <v>40</v>
      </c>
      <c r="J205" s="5">
        <v>201</v>
      </c>
      <c r="K205" s="8">
        <f t="shared" si="12"/>
        <v>30</v>
      </c>
      <c r="L205" s="6">
        <f t="shared" si="13"/>
        <v>50</v>
      </c>
      <c r="M205" s="6">
        <f t="shared" si="14"/>
        <v>80</v>
      </c>
      <c r="N205" s="6">
        <f t="shared" si="15"/>
        <v>40</v>
      </c>
    </row>
    <row r="206" spans="4:14">
      <c r="D206" s="13">
        <v>202</v>
      </c>
      <c r="E206" s="14">
        <v>30</v>
      </c>
      <c r="F206" s="14">
        <v>51</v>
      </c>
      <c r="G206" s="14">
        <v>81</v>
      </c>
      <c r="H206" s="15">
        <v>40</v>
      </c>
      <c r="J206" s="5">
        <v>202</v>
      </c>
      <c r="K206" s="8">
        <f t="shared" si="12"/>
        <v>30</v>
      </c>
      <c r="L206" s="6">
        <f t="shared" si="13"/>
        <v>51</v>
      </c>
      <c r="M206" s="6">
        <f t="shared" si="14"/>
        <v>81</v>
      </c>
      <c r="N206" s="6">
        <f t="shared" si="15"/>
        <v>40</v>
      </c>
    </row>
    <row r="207" spans="4:14">
      <c r="D207" s="13">
        <v>203</v>
      </c>
      <c r="E207" s="14">
        <v>30</v>
      </c>
      <c r="F207" s="14">
        <v>51</v>
      </c>
      <c r="G207" s="14">
        <v>81</v>
      </c>
      <c r="H207" s="15">
        <v>41</v>
      </c>
      <c r="J207" s="5">
        <v>203</v>
      </c>
      <c r="K207" s="8">
        <f t="shared" si="12"/>
        <v>30</v>
      </c>
      <c r="L207" s="6">
        <f t="shared" si="13"/>
        <v>51</v>
      </c>
      <c r="M207" s="6">
        <f t="shared" si="14"/>
        <v>81</v>
      </c>
      <c r="N207" s="6">
        <f t="shared" si="15"/>
        <v>41</v>
      </c>
    </row>
    <row r="208" spans="4:14">
      <c r="D208" s="13">
        <v>204</v>
      </c>
      <c r="E208" s="14">
        <v>31</v>
      </c>
      <c r="F208" s="14">
        <v>51</v>
      </c>
      <c r="G208" s="14">
        <v>81</v>
      </c>
      <c r="H208" s="15">
        <v>41</v>
      </c>
      <c r="J208" s="5">
        <v>204</v>
      </c>
      <c r="K208" s="8">
        <f t="shared" si="12"/>
        <v>31</v>
      </c>
      <c r="L208" s="6">
        <f t="shared" si="13"/>
        <v>51</v>
      </c>
      <c r="M208" s="6">
        <f t="shared" si="14"/>
        <v>82</v>
      </c>
      <c r="N208" s="6">
        <f t="shared" si="15"/>
        <v>41</v>
      </c>
    </row>
    <row r="209" spans="4:14">
      <c r="D209" s="13">
        <v>205</v>
      </c>
      <c r="E209" s="14">
        <v>31</v>
      </c>
      <c r="F209" s="14">
        <v>51</v>
      </c>
      <c r="G209" s="14">
        <v>82</v>
      </c>
      <c r="H209" s="15">
        <v>41</v>
      </c>
      <c r="J209" s="5">
        <v>205</v>
      </c>
      <c r="K209" s="8">
        <f t="shared" si="12"/>
        <v>31</v>
      </c>
      <c r="L209" s="6">
        <f t="shared" si="13"/>
        <v>51</v>
      </c>
      <c r="M209" s="6">
        <f t="shared" si="14"/>
        <v>82</v>
      </c>
      <c r="N209" s="6">
        <f t="shared" si="15"/>
        <v>41</v>
      </c>
    </row>
    <row r="210" spans="4:14">
      <c r="D210" s="13">
        <v>206</v>
      </c>
      <c r="E210" s="14">
        <v>31</v>
      </c>
      <c r="F210" s="14">
        <v>52</v>
      </c>
      <c r="G210" s="14">
        <v>82</v>
      </c>
      <c r="H210" s="15">
        <v>41</v>
      </c>
      <c r="J210" s="5">
        <v>206</v>
      </c>
      <c r="K210" s="8">
        <f t="shared" si="12"/>
        <v>31</v>
      </c>
      <c r="L210" s="6">
        <f t="shared" si="13"/>
        <v>52</v>
      </c>
      <c r="M210" s="6">
        <f t="shared" si="14"/>
        <v>82</v>
      </c>
      <c r="N210" s="6">
        <f t="shared" si="15"/>
        <v>41</v>
      </c>
    </row>
    <row r="211" spans="4:14">
      <c r="D211" s="13">
        <v>207</v>
      </c>
      <c r="E211" s="14">
        <v>31</v>
      </c>
      <c r="F211" s="14">
        <v>52</v>
      </c>
      <c r="G211" s="14">
        <v>83</v>
      </c>
      <c r="H211" s="15">
        <v>41</v>
      </c>
      <c r="J211" s="5">
        <v>207</v>
      </c>
      <c r="K211" s="8">
        <f t="shared" si="12"/>
        <v>31</v>
      </c>
      <c r="L211" s="6">
        <f t="shared" si="13"/>
        <v>52</v>
      </c>
      <c r="M211" s="6">
        <f t="shared" si="14"/>
        <v>83</v>
      </c>
      <c r="N211" s="6">
        <f t="shared" si="15"/>
        <v>41</v>
      </c>
    </row>
    <row r="212" spans="4:14">
      <c r="D212" s="13">
        <v>208</v>
      </c>
      <c r="E212" s="14">
        <v>31</v>
      </c>
      <c r="F212" s="14">
        <v>52</v>
      </c>
      <c r="G212" s="14">
        <v>83</v>
      </c>
      <c r="H212" s="15">
        <v>42</v>
      </c>
      <c r="J212" s="5">
        <v>208</v>
      </c>
      <c r="K212" s="8">
        <f t="shared" si="12"/>
        <v>31</v>
      </c>
      <c r="L212" s="6">
        <f t="shared" si="13"/>
        <v>52</v>
      </c>
      <c r="M212" s="6">
        <f t="shared" si="14"/>
        <v>83</v>
      </c>
      <c r="N212" s="6">
        <f t="shared" si="15"/>
        <v>42</v>
      </c>
    </row>
    <row r="213" spans="4:14">
      <c r="D213" s="13">
        <v>209</v>
      </c>
      <c r="E213" s="14">
        <v>31</v>
      </c>
      <c r="F213" s="14">
        <v>52</v>
      </c>
      <c r="G213" s="14">
        <v>84</v>
      </c>
      <c r="H213" s="15">
        <v>42</v>
      </c>
      <c r="J213" s="5">
        <v>209</v>
      </c>
      <c r="K213" s="8">
        <f t="shared" si="12"/>
        <v>31</v>
      </c>
      <c r="L213" s="6">
        <f t="shared" si="13"/>
        <v>52</v>
      </c>
      <c r="M213" s="6">
        <f t="shared" si="14"/>
        <v>84</v>
      </c>
      <c r="N213" s="6">
        <f t="shared" si="15"/>
        <v>42</v>
      </c>
    </row>
    <row r="214" spans="4:14">
      <c r="D214" s="13">
        <v>210</v>
      </c>
      <c r="E214" s="14">
        <v>32</v>
      </c>
      <c r="F214" s="14">
        <v>52</v>
      </c>
      <c r="G214" s="14">
        <v>84</v>
      </c>
      <c r="H214" s="15">
        <v>42</v>
      </c>
      <c r="J214" s="5">
        <v>210</v>
      </c>
      <c r="K214" s="8">
        <f t="shared" si="12"/>
        <v>32</v>
      </c>
      <c r="L214" s="6">
        <f t="shared" si="13"/>
        <v>53</v>
      </c>
      <c r="M214" s="6">
        <f t="shared" si="14"/>
        <v>84</v>
      </c>
      <c r="N214" s="6">
        <f t="shared" si="15"/>
        <v>42</v>
      </c>
    </row>
    <row r="215" spans="4:14">
      <c r="D215" s="13">
        <v>211</v>
      </c>
      <c r="E215" s="14">
        <v>32</v>
      </c>
      <c r="F215" s="14">
        <v>53</v>
      </c>
      <c r="G215" s="14">
        <v>84</v>
      </c>
      <c r="H215" s="15">
        <v>42</v>
      </c>
      <c r="J215" s="5">
        <v>211</v>
      </c>
      <c r="K215" s="8">
        <f t="shared" si="12"/>
        <v>32</v>
      </c>
      <c r="L215" s="6">
        <f t="shared" si="13"/>
        <v>53</v>
      </c>
      <c r="M215" s="6">
        <f t="shared" si="14"/>
        <v>84</v>
      </c>
      <c r="N215" s="6">
        <f t="shared" si="15"/>
        <v>42</v>
      </c>
    </row>
    <row r="216" spans="4:14">
      <c r="D216" s="13">
        <v>212</v>
      </c>
      <c r="E216" s="14">
        <v>32</v>
      </c>
      <c r="F216" s="14">
        <v>53</v>
      </c>
      <c r="G216" s="14">
        <v>85</v>
      </c>
      <c r="H216" s="15">
        <v>42</v>
      </c>
      <c r="J216" s="5">
        <v>212</v>
      </c>
      <c r="K216" s="8">
        <f t="shared" si="12"/>
        <v>32</v>
      </c>
      <c r="L216" s="6">
        <f t="shared" si="13"/>
        <v>53</v>
      </c>
      <c r="M216" s="6">
        <f t="shared" si="14"/>
        <v>85</v>
      </c>
      <c r="N216" s="6">
        <f t="shared" si="15"/>
        <v>42</v>
      </c>
    </row>
    <row r="217" spans="4:14">
      <c r="D217" s="13">
        <v>213</v>
      </c>
      <c r="E217" s="14">
        <v>32</v>
      </c>
      <c r="F217" s="14">
        <v>53</v>
      </c>
      <c r="G217" s="14">
        <v>85</v>
      </c>
      <c r="H217" s="15">
        <v>43</v>
      </c>
      <c r="J217" s="5">
        <v>213</v>
      </c>
      <c r="K217" s="8">
        <f t="shared" si="12"/>
        <v>32</v>
      </c>
      <c r="L217" s="6">
        <f t="shared" si="13"/>
        <v>53</v>
      </c>
      <c r="M217" s="6">
        <f t="shared" si="14"/>
        <v>85</v>
      </c>
      <c r="N217" s="6">
        <f t="shared" si="15"/>
        <v>43</v>
      </c>
    </row>
    <row r="218" spans="4:14">
      <c r="D218" s="13">
        <v>214</v>
      </c>
      <c r="E218" s="14">
        <v>32</v>
      </c>
      <c r="F218" s="14">
        <v>54</v>
      </c>
      <c r="G218" s="14">
        <v>85</v>
      </c>
      <c r="H218" s="15">
        <v>43</v>
      </c>
      <c r="J218" s="5">
        <v>214</v>
      </c>
      <c r="K218" s="8">
        <f t="shared" si="12"/>
        <v>32</v>
      </c>
      <c r="L218" s="6">
        <f t="shared" si="13"/>
        <v>54</v>
      </c>
      <c r="M218" s="6">
        <f t="shared" si="14"/>
        <v>86</v>
      </c>
      <c r="N218" s="6">
        <f t="shared" si="15"/>
        <v>43</v>
      </c>
    </row>
    <row r="219" spans="4:14">
      <c r="D219" s="13">
        <v>215</v>
      </c>
      <c r="E219" s="14">
        <v>32</v>
      </c>
      <c r="F219" s="14">
        <v>54</v>
      </c>
      <c r="G219" s="14">
        <v>86</v>
      </c>
      <c r="H219" s="15">
        <v>43</v>
      </c>
      <c r="J219" s="5">
        <v>215</v>
      </c>
      <c r="K219" s="8">
        <f t="shared" si="12"/>
        <v>32</v>
      </c>
      <c r="L219" s="6">
        <f t="shared" si="13"/>
        <v>54</v>
      </c>
      <c r="M219" s="6">
        <f t="shared" si="14"/>
        <v>86</v>
      </c>
      <c r="N219" s="6">
        <f t="shared" si="15"/>
        <v>43</v>
      </c>
    </row>
    <row r="220" spans="4:14">
      <c r="D220" s="13">
        <v>216</v>
      </c>
      <c r="E220" s="14">
        <v>32</v>
      </c>
      <c r="F220" s="14">
        <v>54</v>
      </c>
      <c r="G220" s="14">
        <v>87</v>
      </c>
      <c r="H220" s="15">
        <v>43</v>
      </c>
      <c r="J220" s="5">
        <v>216</v>
      </c>
      <c r="K220" s="8">
        <f t="shared" si="12"/>
        <v>32</v>
      </c>
      <c r="L220" s="6">
        <f t="shared" si="13"/>
        <v>54</v>
      </c>
      <c r="M220" s="6">
        <f t="shared" si="14"/>
        <v>86</v>
      </c>
      <c r="N220" s="6">
        <f t="shared" si="15"/>
        <v>43</v>
      </c>
    </row>
    <row r="221" spans="4:14">
      <c r="D221" s="13">
        <v>217</v>
      </c>
      <c r="E221" s="14">
        <v>33</v>
      </c>
      <c r="F221" s="14">
        <v>54</v>
      </c>
      <c r="G221" s="14">
        <v>87</v>
      </c>
      <c r="H221" s="15">
        <v>43</v>
      </c>
      <c r="J221" s="5">
        <v>217</v>
      </c>
      <c r="K221" s="8">
        <f t="shared" si="12"/>
        <v>33</v>
      </c>
      <c r="L221" s="6">
        <f t="shared" si="13"/>
        <v>54</v>
      </c>
      <c r="M221" s="6">
        <f t="shared" si="14"/>
        <v>87</v>
      </c>
      <c r="N221" s="6">
        <f t="shared" si="15"/>
        <v>43</v>
      </c>
    </row>
    <row r="222" spans="4:14">
      <c r="D222" s="13">
        <v>218</v>
      </c>
      <c r="E222" s="14">
        <v>33</v>
      </c>
      <c r="F222" s="14">
        <v>55</v>
      </c>
      <c r="G222" s="14">
        <v>87</v>
      </c>
      <c r="H222" s="15">
        <v>43</v>
      </c>
      <c r="J222" s="5">
        <v>218</v>
      </c>
      <c r="K222" s="8">
        <f t="shared" si="12"/>
        <v>33</v>
      </c>
      <c r="L222" s="6">
        <f t="shared" si="13"/>
        <v>55</v>
      </c>
      <c r="M222" s="6">
        <f t="shared" si="14"/>
        <v>87</v>
      </c>
      <c r="N222" s="6">
        <f t="shared" si="15"/>
        <v>44</v>
      </c>
    </row>
    <row r="223" spans="4:14">
      <c r="D223" s="13">
        <v>219</v>
      </c>
      <c r="E223" s="14">
        <v>33</v>
      </c>
      <c r="F223" s="14">
        <v>55</v>
      </c>
      <c r="G223" s="14">
        <v>88</v>
      </c>
      <c r="H223" s="15">
        <v>43</v>
      </c>
      <c r="J223" s="5">
        <v>219</v>
      </c>
      <c r="K223" s="8">
        <f t="shared" si="12"/>
        <v>33</v>
      </c>
      <c r="L223" s="6">
        <f t="shared" si="13"/>
        <v>55</v>
      </c>
      <c r="M223" s="6">
        <f t="shared" si="14"/>
        <v>88</v>
      </c>
      <c r="N223" s="6">
        <f t="shared" si="15"/>
        <v>44</v>
      </c>
    </row>
    <row r="224" spans="4:14">
      <c r="D224" s="13">
        <v>220</v>
      </c>
      <c r="E224" s="14">
        <v>33</v>
      </c>
      <c r="F224" s="14">
        <v>55</v>
      </c>
      <c r="G224" s="14">
        <v>88</v>
      </c>
      <c r="H224" s="15">
        <v>44</v>
      </c>
      <c r="J224" s="5">
        <v>220</v>
      </c>
      <c r="K224" s="8">
        <f t="shared" si="12"/>
        <v>33</v>
      </c>
      <c r="L224" s="6">
        <f t="shared" si="13"/>
        <v>55</v>
      </c>
      <c r="M224" s="6">
        <f t="shared" si="14"/>
        <v>88</v>
      </c>
      <c r="N224" s="6">
        <f t="shared" si="15"/>
        <v>44</v>
      </c>
    </row>
    <row r="225" spans="4:14">
      <c r="D225" s="13">
        <v>221</v>
      </c>
      <c r="E225" s="14">
        <v>33</v>
      </c>
      <c r="F225" s="14">
        <v>55</v>
      </c>
      <c r="G225" s="14">
        <v>89</v>
      </c>
      <c r="H225" s="15">
        <v>44</v>
      </c>
      <c r="J225" s="5">
        <v>221</v>
      </c>
      <c r="K225" s="8">
        <f t="shared" si="12"/>
        <v>33</v>
      </c>
      <c r="L225" s="6">
        <f t="shared" si="13"/>
        <v>55</v>
      </c>
      <c r="M225" s="6">
        <f t="shared" si="14"/>
        <v>88</v>
      </c>
      <c r="N225" s="6">
        <f t="shared" si="15"/>
        <v>44</v>
      </c>
    </row>
    <row r="226" spans="4:14">
      <c r="D226" s="13">
        <v>222</v>
      </c>
      <c r="E226" s="14">
        <v>33</v>
      </c>
      <c r="F226" s="14">
        <v>56</v>
      </c>
      <c r="G226" s="14">
        <v>89</v>
      </c>
      <c r="H226" s="15">
        <v>44</v>
      </c>
      <c r="J226" s="5">
        <v>222</v>
      </c>
      <c r="K226" s="8">
        <f t="shared" si="12"/>
        <v>33</v>
      </c>
      <c r="L226" s="6">
        <f t="shared" si="13"/>
        <v>56</v>
      </c>
      <c r="M226" s="6">
        <f t="shared" si="14"/>
        <v>89</v>
      </c>
      <c r="N226" s="6">
        <f t="shared" si="15"/>
        <v>44</v>
      </c>
    </row>
    <row r="227" spans="4:14">
      <c r="D227" s="13">
        <v>223</v>
      </c>
      <c r="E227" s="14">
        <v>33</v>
      </c>
      <c r="F227" s="14">
        <v>56</v>
      </c>
      <c r="G227" s="14">
        <v>89</v>
      </c>
      <c r="H227" s="15">
        <v>45</v>
      </c>
      <c r="J227" s="5">
        <v>223</v>
      </c>
      <c r="K227" s="8">
        <f t="shared" si="12"/>
        <v>33</v>
      </c>
      <c r="L227" s="6">
        <f t="shared" si="13"/>
        <v>56</v>
      </c>
      <c r="M227" s="6">
        <f t="shared" si="14"/>
        <v>89</v>
      </c>
      <c r="N227" s="6">
        <f t="shared" si="15"/>
        <v>45</v>
      </c>
    </row>
    <row r="228" spans="4:14">
      <c r="D228" s="13">
        <v>224</v>
      </c>
      <c r="E228" s="14">
        <v>34</v>
      </c>
      <c r="F228" s="14">
        <v>56</v>
      </c>
      <c r="G228" s="14">
        <v>89</v>
      </c>
      <c r="H228" s="15">
        <v>45</v>
      </c>
      <c r="J228" s="5">
        <v>224</v>
      </c>
      <c r="K228" s="8">
        <f t="shared" si="12"/>
        <v>34</v>
      </c>
      <c r="L228" s="6">
        <f t="shared" si="13"/>
        <v>56</v>
      </c>
      <c r="M228" s="6">
        <f t="shared" si="14"/>
        <v>90</v>
      </c>
      <c r="N228" s="6">
        <f t="shared" si="15"/>
        <v>45</v>
      </c>
    </row>
    <row r="229" spans="4:14">
      <c r="D229" s="13">
        <v>225</v>
      </c>
      <c r="E229" s="14">
        <v>34</v>
      </c>
      <c r="F229" s="14">
        <v>56</v>
      </c>
      <c r="G229" s="14">
        <v>90</v>
      </c>
      <c r="H229" s="15">
        <v>45</v>
      </c>
      <c r="J229" s="5">
        <v>225</v>
      </c>
      <c r="K229" s="8">
        <f t="shared" si="12"/>
        <v>34</v>
      </c>
      <c r="L229" s="6">
        <f t="shared" si="13"/>
        <v>56</v>
      </c>
      <c r="M229" s="6">
        <f t="shared" si="14"/>
        <v>90</v>
      </c>
      <c r="N229" s="6">
        <f t="shared" si="15"/>
        <v>45</v>
      </c>
    </row>
    <row r="230" spans="4:14">
      <c r="D230" s="13">
        <v>226</v>
      </c>
      <c r="E230" s="14">
        <v>34</v>
      </c>
      <c r="F230" s="14">
        <v>57</v>
      </c>
      <c r="G230" s="14">
        <v>90</v>
      </c>
      <c r="H230" s="15">
        <v>45</v>
      </c>
      <c r="J230" s="5">
        <v>226</v>
      </c>
      <c r="K230" s="8">
        <f t="shared" si="12"/>
        <v>34</v>
      </c>
      <c r="L230" s="6">
        <f t="shared" si="13"/>
        <v>57</v>
      </c>
      <c r="M230" s="6">
        <f t="shared" si="14"/>
        <v>90</v>
      </c>
      <c r="N230" s="6">
        <f t="shared" si="15"/>
        <v>45</v>
      </c>
    </row>
    <row r="231" spans="4:14">
      <c r="D231" s="13">
        <v>227</v>
      </c>
      <c r="E231" s="14">
        <v>34</v>
      </c>
      <c r="F231" s="14">
        <v>57</v>
      </c>
      <c r="G231" s="14">
        <v>91</v>
      </c>
      <c r="H231" s="15">
        <v>45</v>
      </c>
      <c r="J231" s="5">
        <v>227</v>
      </c>
      <c r="K231" s="8">
        <f t="shared" si="12"/>
        <v>34</v>
      </c>
      <c r="L231" s="6">
        <f t="shared" si="13"/>
        <v>57</v>
      </c>
      <c r="M231" s="6">
        <f t="shared" si="14"/>
        <v>91</v>
      </c>
      <c r="N231" s="6">
        <f t="shared" si="15"/>
        <v>45</v>
      </c>
    </row>
    <row r="232" spans="4:14">
      <c r="D232" s="13">
        <v>228</v>
      </c>
      <c r="E232" s="14">
        <v>34</v>
      </c>
      <c r="F232" s="14">
        <v>57</v>
      </c>
      <c r="G232" s="14">
        <v>91</v>
      </c>
      <c r="H232" s="15">
        <v>46</v>
      </c>
      <c r="J232" s="5">
        <v>228</v>
      </c>
      <c r="K232" s="8">
        <f t="shared" si="12"/>
        <v>34</v>
      </c>
      <c r="L232" s="6">
        <f t="shared" si="13"/>
        <v>57</v>
      </c>
      <c r="M232" s="6">
        <f t="shared" si="14"/>
        <v>91</v>
      </c>
      <c r="N232" s="6">
        <f t="shared" si="15"/>
        <v>46</v>
      </c>
    </row>
    <row r="233" spans="4:14">
      <c r="D233" s="13">
        <v>229</v>
      </c>
      <c r="E233" s="14">
        <v>34</v>
      </c>
      <c r="F233" s="14">
        <v>57</v>
      </c>
      <c r="G233" s="14">
        <v>92</v>
      </c>
      <c r="H233" s="15">
        <v>46</v>
      </c>
      <c r="J233" s="5">
        <v>229</v>
      </c>
      <c r="K233" s="8">
        <f t="shared" si="12"/>
        <v>34</v>
      </c>
      <c r="L233" s="6">
        <f t="shared" si="13"/>
        <v>57</v>
      </c>
      <c r="M233" s="6">
        <f t="shared" si="14"/>
        <v>92</v>
      </c>
      <c r="N233" s="6">
        <f t="shared" si="15"/>
        <v>46</v>
      </c>
    </row>
    <row r="234" spans="4:14">
      <c r="D234" s="13">
        <v>230</v>
      </c>
      <c r="E234" s="14">
        <v>35</v>
      </c>
      <c r="F234" s="14">
        <v>57</v>
      </c>
      <c r="G234" s="14">
        <v>92</v>
      </c>
      <c r="H234" s="15">
        <v>46</v>
      </c>
      <c r="J234" s="5">
        <v>230</v>
      </c>
      <c r="K234" s="8">
        <f t="shared" si="12"/>
        <v>35</v>
      </c>
      <c r="L234" s="6">
        <f t="shared" si="13"/>
        <v>58</v>
      </c>
      <c r="M234" s="6">
        <f t="shared" si="14"/>
        <v>92</v>
      </c>
      <c r="N234" s="6">
        <f t="shared" si="15"/>
        <v>46</v>
      </c>
    </row>
    <row r="235" spans="4:14">
      <c r="D235" s="13">
        <v>231</v>
      </c>
      <c r="E235" s="14">
        <v>35</v>
      </c>
      <c r="F235" s="14">
        <v>58</v>
      </c>
      <c r="G235" s="14">
        <v>92</v>
      </c>
      <c r="H235" s="15">
        <v>46</v>
      </c>
      <c r="J235" s="5">
        <v>231</v>
      </c>
      <c r="K235" s="8">
        <f t="shared" si="12"/>
        <v>35</v>
      </c>
      <c r="L235" s="6">
        <f t="shared" si="13"/>
        <v>58</v>
      </c>
      <c r="M235" s="6">
        <f t="shared" si="14"/>
        <v>92</v>
      </c>
      <c r="N235" s="6">
        <f t="shared" si="15"/>
        <v>46</v>
      </c>
    </row>
    <row r="236" spans="4:14">
      <c r="D236" s="13">
        <v>232</v>
      </c>
      <c r="E236" s="14">
        <v>35</v>
      </c>
      <c r="F236" s="14">
        <v>58</v>
      </c>
      <c r="G236" s="14">
        <v>93</v>
      </c>
      <c r="H236" s="15">
        <v>46</v>
      </c>
      <c r="J236" s="5">
        <v>232</v>
      </c>
      <c r="K236" s="8">
        <f t="shared" si="12"/>
        <v>35</v>
      </c>
      <c r="L236" s="6">
        <f t="shared" si="13"/>
        <v>58</v>
      </c>
      <c r="M236" s="6">
        <f t="shared" si="14"/>
        <v>93</v>
      </c>
      <c r="N236" s="6">
        <f t="shared" si="15"/>
        <v>46</v>
      </c>
    </row>
    <row r="237" spans="4:14">
      <c r="D237" s="13">
        <v>233</v>
      </c>
      <c r="E237" s="14">
        <v>35</v>
      </c>
      <c r="F237" s="14">
        <v>58</v>
      </c>
      <c r="G237" s="14">
        <v>93</v>
      </c>
      <c r="H237" s="15">
        <v>47</v>
      </c>
      <c r="J237" s="5">
        <v>233</v>
      </c>
      <c r="K237" s="8">
        <f t="shared" si="12"/>
        <v>35</v>
      </c>
      <c r="L237" s="6">
        <f t="shared" si="13"/>
        <v>58</v>
      </c>
      <c r="M237" s="6">
        <f t="shared" si="14"/>
        <v>93</v>
      </c>
      <c r="N237" s="6">
        <f t="shared" si="15"/>
        <v>47</v>
      </c>
    </row>
    <row r="238" spans="4:14">
      <c r="D238" s="13">
        <v>234</v>
      </c>
      <c r="E238" s="14">
        <v>35</v>
      </c>
      <c r="F238" s="14">
        <v>59</v>
      </c>
      <c r="G238" s="14">
        <v>93</v>
      </c>
      <c r="H238" s="15">
        <v>47</v>
      </c>
      <c r="J238" s="5">
        <v>234</v>
      </c>
      <c r="K238" s="8">
        <f t="shared" si="12"/>
        <v>35</v>
      </c>
      <c r="L238" s="6">
        <f t="shared" si="13"/>
        <v>59</v>
      </c>
      <c r="M238" s="6">
        <f t="shared" si="14"/>
        <v>94</v>
      </c>
      <c r="N238" s="6">
        <f t="shared" si="15"/>
        <v>47</v>
      </c>
    </row>
    <row r="239" spans="4:14">
      <c r="D239" s="13">
        <v>235</v>
      </c>
      <c r="E239" s="14">
        <v>35</v>
      </c>
      <c r="F239" s="14">
        <v>59</v>
      </c>
      <c r="G239" s="14">
        <v>94</v>
      </c>
      <c r="H239" s="15">
        <v>47</v>
      </c>
      <c r="J239" s="5">
        <v>235</v>
      </c>
      <c r="K239" s="8">
        <f t="shared" si="12"/>
        <v>35</v>
      </c>
      <c r="L239" s="6">
        <f t="shared" si="13"/>
        <v>59</v>
      </c>
      <c r="M239" s="6">
        <f t="shared" si="14"/>
        <v>94</v>
      </c>
      <c r="N239" s="6">
        <f t="shared" si="15"/>
        <v>47</v>
      </c>
    </row>
    <row r="240" spans="4:14">
      <c r="D240" s="13">
        <v>236</v>
      </c>
      <c r="E240" s="14">
        <v>35</v>
      </c>
      <c r="F240" s="14">
        <v>59</v>
      </c>
      <c r="G240" s="14">
        <v>95</v>
      </c>
      <c r="H240" s="15">
        <v>47</v>
      </c>
      <c r="J240" s="5">
        <v>236</v>
      </c>
      <c r="K240" s="8">
        <f t="shared" si="12"/>
        <v>35</v>
      </c>
      <c r="L240" s="6">
        <f t="shared" si="13"/>
        <v>59</v>
      </c>
      <c r="M240" s="6">
        <f t="shared" si="14"/>
        <v>94</v>
      </c>
      <c r="N240" s="6">
        <f t="shared" si="15"/>
        <v>47</v>
      </c>
    </row>
    <row r="241" spans="4:14">
      <c r="D241" s="13">
        <v>237</v>
      </c>
      <c r="E241" s="14">
        <v>36</v>
      </c>
      <c r="F241" s="14">
        <v>59</v>
      </c>
      <c r="G241" s="14">
        <v>95</v>
      </c>
      <c r="H241" s="15">
        <v>47</v>
      </c>
      <c r="J241" s="5">
        <v>237</v>
      </c>
      <c r="K241" s="8">
        <f t="shared" si="12"/>
        <v>36</v>
      </c>
      <c r="L241" s="6">
        <f t="shared" si="13"/>
        <v>59</v>
      </c>
      <c r="M241" s="6">
        <f t="shared" si="14"/>
        <v>95</v>
      </c>
      <c r="N241" s="6">
        <f t="shared" si="15"/>
        <v>47</v>
      </c>
    </row>
    <row r="242" spans="4:14">
      <c r="D242" s="13">
        <v>238</v>
      </c>
      <c r="E242" s="14">
        <v>36</v>
      </c>
      <c r="F242" s="14">
        <v>60</v>
      </c>
      <c r="G242" s="14">
        <v>95</v>
      </c>
      <c r="H242" s="15">
        <v>47</v>
      </c>
      <c r="J242" s="5">
        <v>238</v>
      </c>
      <c r="K242" s="8">
        <f t="shared" si="12"/>
        <v>36</v>
      </c>
      <c r="L242" s="6">
        <f t="shared" si="13"/>
        <v>60</v>
      </c>
      <c r="M242" s="6">
        <f t="shared" si="14"/>
        <v>95</v>
      </c>
      <c r="N242" s="6">
        <f t="shared" si="15"/>
        <v>48</v>
      </c>
    </row>
    <row r="243" spans="4:14">
      <c r="D243" s="13">
        <v>239</v>
      </c>
      <c r="E243" s="14">
        <v>36</v>
      </c>
      <c r="F243" s="14">
        <v>60</v>
      </c>
      <c r="G243" s="14">
        <v>96</v>
      </c>
      <c r="H243" s="15">
        <v>47</v>
      </c>
      <c r="J243" s="5">
        <v>239</v>
      </c>
      <c r="K243" s="8">
        <f t="shared" si="12"/>
        <v>36</v>
      </c>
      <c r="L243" s="6">
        <f t="shared" si="13"/>
        <v>60</v>
      </c>
      <c r="M243" s="6">
        <f t="shared" si="14"/>
        <v>96</v>
      </c>
      <c r="N243" s="6">
        <f t="shared" si="15"/>
        <v>48</v>
      </c>
    </row>
    <row r="244" spans="4:14">
      <c r="D244" s="13">
        <v>240</v>
      </c>
      <c r="E244" s="14">
        <v>36</v>
      </c>
      <c r="F244" s="14">
        <v>60</v>
      </c>
      <c r="G244" s="14">
        <v>96</v>
      </c>
      <c r="H244" s="15">
        <v>48</v>
      </c>
      <c r="J244" s="5">
        <v>240</v>
      </c>
      <c r="K244" s="8">
        <f t="shared" si="12"/>
        <v>36</v>
      </c>
      <c r="L244" s="6">
        <f t="shared" si="13"/>
        <v>60</v>
      </c>
      <c r="M244" s="6">
        <f t="shared" si="14"/>
        <v>96</v>
      </c>
      <c r="N244" s="6">
        <f t="shared" si="15"/>
        <v>48</v>
      </c>
    </row>
    <row r="245" spans="4:14">
      <c r="D245" s="13">
        <v>241</v>
      </c>
      <c r="E245" s="14">
        <v>36</v>
      </c>
      <c r="F245" s="14">
        <v>60</v>
      </c>
      <c r="G245" s="14">
        <v>97</v>
      </c>
      <c r="H245" s="15">
        <v>48</v>
      </c>
      <c r="J245" s="5">
        <v>241</v>
      </c>
      <c r="K245" s="8">
        <f t="shared" si="12"/>
        <v>36</v>
      </c>
      <c r="L245" s="6">
        <f t="shared" si="13"/>
        <v>60</v>
      </c>
      <c r="M245" s="6">
        <f t="shared" si="14"/>
        <v>96</v>
      </c>
      <c r="N245" s="6">
        <f t="shared" si="15"/>
        <v>48</v>
      </c>
    </row>
    <row r="246" spans="4:14">
      <c r="D246" s="13">
        <v>242</v>
      </c>
      <c r="E246" s="14">
        <v>36</v>
      </c>
      <c r="F246" s="14">
        <v>61</v>
      </c>
      <c r="G246" s="14">
        <v>97</v>
      </c>
      <c r="H246" s="15">
        <v>48</v>
      </c>
      <c r="J246" s="5">
        <v>242</v>
      </c>
      <c r="K246" s="8">
        <f t="shared" si="12"/>
        <v>36</v>
      </c>
      <c r="L246" s="6">
        <f t="shared" si="13"/>
        <v>61</v>
      </c>
      <c r="M246" s="6">
        <f t="shared" si="14"/>
        <v>97</v>
      </c>
      <c r="N246" s="6">
        <f t="shared" si="15"/>
        <v>48</v>
      </c>
    </row>
    <row r="247" spans="4:14">
      <c r="D247" s="13">
        <v>243</v>
      </c>
      <c r="E247" s="14">
        <v>36</v>
      </c>
      <c r="F247" s="14">
        <v>61</v>
      </c>
      <c r="G247" s="14">
        <v>97</v>
      </c>
      <c r="H247" s="15">
        <v>49</v>
      </c>
      <c r="J247" s="5">
        <v>243</v>
      </c>
      <c r="K247" s="8">
        <f t="shared" si="12"/>
        <v>36</v>
      </c>
      <c r="L247" s="6">
        <f t="shared" si="13"/>
        <v>61</v>
      </c>
      <c r="M247" s="6">
        <f t="shared" si="14"/>
        <v>97</v>
      </c>
      <c r="N247" s="6">
        <f t="shared" si="15"/>
        <v>49</v>
      </c>
    </row>
    <row r="248" spans="4:14">
      <c r="D248" s="13">
        <v>244</v>
      </c>
      <c r="E248" s="14">
        <v>37</v>
      </c>
      <c r="F248" s="14">
        <v>61</v>
      </c>
      <c r="G248" s="14">
        <v>97</v>
      </c>
      <c r="H248" s="15">
        <v>49</v>
      </c>
      <c r="J248" s="5">
        <v>244</v>
      </c>
      <c r="K248" s="8">
        <f t="shared" si="12"/>
        <v>37</v>
      </c>
      <c r="L248" s="6">
        <f t="shared" si="13"/>
        <v>61</v>
      </c>
      <c r="M248" s="6">
        <f t="shared" si="14"/>
        <v>98</v>
      </c>
      <c r="N248" s="6">
        <f t="shared" si="15"/>
        <v>49</v>
      </c>
    </row>
    <row r="249" spans="4:14">
      <c r="D249" s="13">
        <v>245</v>
      </c>
      <c r="E249" s="14">
        <v>37</v>
      </c>
      <c r="F249" s="14">
        <v>61</v>
      </c>
      <c r="G249" s="14">
        <v>98</v>
      </c>
      <c r="H249" s="15">
        <v>49</v>
      </c>
      <c r="J249" s="5">
        <v>245</v>
      </c>
      <c r="K249" s="8">
        <f t="shared" si="12"/>
        <v>37</v>
      </c>
      <c r="L249" s="6">
        <f t="shared" si="13"/>
        <v>61</v>
      </c>
      <c r="M249" s="6">
        <f t="shared" si="14"/>
        <v>98</v>
      </c>
      <c r="N249" s="6">
        <f t="shared" si="15"/>
        <v>49</v>
      </c>
    </row>
    <row r="250" spans="4:14">
      <c r="D250" s="13">
        <v>246</v>
      </c>
      <c r="E250" s="14">
        <v>37</v>
      </c>
      <c r="F250" s="14">
        <v>62</v>
      </c>
      <c r="G250" s="14">
        <v>98</v>
      </c>
      <c r="H250" s="15">
        <v>49</v>
      </c>
      <c r="J250" s="5">
        <v>246</v>
      </c>
      <c r="K250" s="8">
        <f t="shared" si="12"/>
        <v>37</v>
      </c>
      <c r="L250" s="6">
        <f t="shared" si="13"/>
        <v>62</v>
      </c>
      <c r="M250" s="6">
        <f t="shared" si="14"/>
        <v>98</v>
      </c>
      <c r="N250" s="6">
        <f t="shared" si="15"/>
        <v>49</v>
      </c>
    </row>
    <row r="251" spans="4:14">
      <c r="D251" s="13">
        <v>247</v>
      </c>
      <c r="E251" s="14">
        <v>37</v>
      </c>
      <c r="F251" s="14">
        <v>62</v>
      </c>
      <c r="G251" s="14">
        <v>99</v>
      </c>
      <c r="H251" s="15">
        <v>49</v>
      </c>
      <c r="J251" s="5">
        <v>247</v>
      </c>
      <c r="K251" s="8">
        <f t="shared" si="12"/>
        <v>37</v>
      </c>
      <c r="L251" s="6">
        <f t="shared" si="13"/>
        <v>62</v>
      </c>
      <c r="M251" s="6">
        <f t="shared" si="14"/>
        <v>99</v>
      </c>
      <c r="N251" s="6">
        <f t="shared" si="15"/>
        <v>49</v>
      </c>
    </row>
    <row r="252" spans="4:14">
      <c r="D252" s="13">
        <v>248</v>
      </c>
      <c r="E252" s="14">
        <v>37</v>
      </c>
      <c r="F252" s="14">
        <v>62</v>
      </c>
      <c r="G252" s="14">
        <v>99</v>
      </c>
      <c r="H252" s="15">
        <v>50</v>
      </c>
      <c r="J252" s="5">
        <v>248</v>
      </c>
      <c r="K252" s="8">
        <f t="shared" si="12"/>
        <v>37</v>
      </c>
      <c r="L252" s="6">
        <f t="shared" si="13"/>
        <v>62</v>
      </c>
      <c r="M252" s="6">
        <f t="shared" si="14"/>
        <v>99</v>
      </c>
      <c r="N252" s="6">
        <f t="shared" si="15"/>
        <v>50</v>
      </c>
    </row>
    <row r="253" spans="4:14">
      <c r="D253" s="13">
        <v>249</v>
      </c>
      <c r="E253" s="14">
        <v>37</v>
      </c>
      <c r="F253" s="14">
        <v>62</v>
      </c>
      <c r="G253" s="14">
        <v>100</v>
      </c>
      <c r="H253" s="15">
        <v>50</v>
      </c>
      <c r="J253" s="5">
        <v>249</v>
      </c>
      <c r="K253" s="8">
        <f t="shared" si="12"/>
        <v>37</v>
      </c>
      <c r="L253" s="6">
        <f t="shared" si="13"/>
        <v>62</v>
      </c>
      <c r="M253" s="6">
        <f t="shared" si="14"/>
        <v>100</v>
      </c>
      <c r="N253" s="6">
        <f t="shared" si="15"/>
        <v>50</v>
      </c>
    </row>
    <row r="254" spans="4:14">
      <c r="D254" s="13">
        <v>250</v>
      </c>
      <c r="E254" s="14">
        <v>38</v>
      </c>
      <c r="F254" s="14">
        <v>62</v>
      </c>
      <c r="G254" s="14">
        <v>100</v>
      </c>
      <c r="H254" s="15">
        <v>50</v>
      </c>
      <c r="J254" s="5">
        <v>250</v>
      </c>
      <c r="K254" s="8">
        <f t="shared" si="12"/>
        <v>38</v>
      </c>
      <c r="L254" s="6">
        <f t="shared" si="13"/>
        <v>63</v>
      </c>
      <c r="M254" s="6">
        <f t="shared" si="14"/>
        <v>100</v>
      </c>
      <c r="N254" s="6">
        <f t="shared" si="15"/>
        <v>50</v>
      </c>
    </row>
    <row r="255" spans="4:14">
      <c r="D255" s="13">
        <v>251</v>
      </c>
      <c r="E255" s="14">
        <v>38</v>
      </c>
      <c r="F255" s="14">
        <v>63</v>
      </c>
      <c r="G255" s="14">
        <v>100</v>
      </c>
      <c r="H255" s="15">
        <v>50</v>
      </c>
      <c r="J255" s="5">
        <v>251</v>
      </c>
      <c r="K255" s="8">
        <f t="shared" si="12"/>
        <v>38</v>
      </c>
      <c r="L255" s="6">
        <f t="shared" si="13"/>
        <v>63</v>
      </c>
      <c r="M255" s="6">
        <f t="shared" si="14"/>
        <v>100</v>
      </c>
      <c r="N255" s="6">
        <f t="shared" si="15"/>
        <v>50</v>
      </c>
    </row>
    <row r="256" spans="4:14">
      <c r="D256" s="13">
        <v>252</v>
      </c>
      <c r="E256" s="14">
        <v>38</v>
      </c>
      <c r="F256" s="14">
        <v>63</v>
      </c>
      <c r="G256" s="14">
        <v>101</v>
      </c>
      <c r="H256" s="15">
        <v>50</v>
      </c>
      <c r="J256" s="5">
        <v>252</v>
      </c>
      <c r="K256" s="8">
        <f t="shared" si="12"/>
        <v>38</v>
      </c>
      <c r="L256" s="6">
        <f t="shared" si="13"/>
        <v>63</v>
      </c>
      <c r="M256" s="6">
        <f t="shared" si="14"/>
        <v>101</v>
      </c>
      <c r="N256" s="6">
        <f t="shared" si="15"/>
        <v>50</v>
      </c>
    </row>
    <row r="257" spans="4:14">
      <c r="D257" s="13">
        <v>253</v>
      </c>
      <c r="E257" s="14">
        <v>38</v>
      </c>
      <c r="F257" s="14">
        <v>63</v>
      </c>
      <c r="G257" s="14">
        <v>101</v>
      </c>
      <c r="H257" s="15">
        <v>51</v>
      </c>
      <c r="J257" s="5">
        <v>253</v>
      </c>
      <c r="K257" s="8">
        <f t="shared" si="12"/>
        <v>38</v>
      </c>
      <c r="L257" s="6">
        <f t="shared" si="13"/>
        <v>63</v>
      </c>
      <c r="M257" s="6">
        <f t="shared" si="14"/>
        <v>101</v>
      </c>
      <c r="N257" s="6">
        <f t="shared" si="15"/>
        <v>51</v>
      </c>
    </row>
    <row r="258" spans="4:14">
      <c r="D258" s="13">
        <v>254</v>
      </c>
      <c r="E258" s="14">
        <v>38</v>
      </c>
      <c r="F258" s="14">
        <v>64</v>
      </c>
      <c r="G258" s="14">
        <v>101</v>
      </c>
      <c r="H258" s="15">
        <v>51</v>
      </c>
      <c r="J258" s="5">
        <v>254</v>
      </c>
      <c r="K258" s="8">
        <f t="shared" si="12"/>
        <v>38</v>
      </c>
      <c r="L258" s="6">
        <f t="shared" si="13"/>
        <v>64</v>
      </c>
      <c r="M258" s="6">
        <f t="shared" si="14"/>
        <v>102</v>
      </c>
      <c r="N258" s="6">
        <f t="shared" si="15"/>
        <v>51</v>
      </c>
    </row>
    <row r="259" spans="4:14">
      <c r="D259" s="13">
        <v>255</v>
      </c>
      <c r="E259" s="14">
        <v>38</v>
      </c>
      <c r="F259" s="14">
        <v>64</v>
      </c>
      <c r="G259" s="14">
        <v>102</v>
      </c>
      <c r="H259" s="15">
        <v>51</v>
      </c>
      <c r="J259" s="5">
        <v>255</v>
      </c>
      <c r="K259" s="8">
        <f t="shared" si="12"/>
        <v>38</v>
      </c>
      <c r="L259" s="6">
        <f t="shared" si="13"/>
        <v>64</v>
      </c>
      <c r="M259" s="6">
        <f t="shared" si="14"/>
        <v>102</v>
      </c>
      <c r="N259" s="6">
        <f t="shared" si="15"/>
        <v>51</v>
      </c>
    </row>
    <row r="260" spans="4:14">
      <c r="D260" s="13">
        <v>256</v>
      </c>
      <c r="E260" s="14">
        <v>38</v>
      </c>
      <c r="F260" s="14">
        <v>64</v>
      </c>
      <c r="G260" s="14">
        <v>103</v>
      </c>
      <c r="H260" s="15">
        <v>51</v>
      </c>
      <c r="J260" s="5">
        <v>256</v>
      </c>
      <c r="K260" s="8">
        <f t="shared" si="12"/>
        <v>38</v>
      </c>
      <c r="L260" s="6">
        <f t="shared" si="13"/>
        <v>64</v>
      </c>
      <c r="M260" s="6">
        <f t="shared" si="14"/>
        <v>102</v>
      </c>
      <c r="N260" s="6">
        <f t="shared" si="15"/>
        <v>51</v>
      </c>
    </row>
    <row r="261" spans="4:14">
      <c r="D261" s="13">
        <v>257</v>
      </c>
      <c r="E261" s="14">
        <v>39</v>
      </c>
      <c r="F261" s="14">
        <v>64</v>
      </c>
      <c r="G261" s="14">
        <v>103</v>
      </c>
      <c r="H261" s="15">
        <v>51</v>
      </c>
      <c r="J261" s="5">
        <v>257</v>
      </c>
      <c r="K261" s="8">
        <f t="shared" si="12"/>
        <v>39</v>
      </c>
      <c r="L261" s="6">
        <f t="shared" si="13"/>
        <v>64</v>
      </c>
      <c r="M261" s="6">
        <f t="shared" si="14"/>
        <v>103</v>
      </c>
      <c r="N261" s="6">
        <f t="shared" si="15"/>
        <v>51</v>
      </c>
    </row>
    <row r="262" spans="4:14">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c r="D263" s="13">
        <v>259</v>
      </c>
      <c r="E263" s="14">
        <v>39</v>
      </c>
      <c r="F263" s="14">
        <v>65</v>
      </c>
      <c r="G263" s="14">
        <v>104</v>
      </c>
      <c r="H263" s="15">
        <v>51</v>
      </c>
      <c r="J263" s="5">
        <v>259</v>
      </c>
      <c r="K263" s="8">
        <f t="shared" si="16"/>
        <v>39</v>
      </c>
      <c r="L263" s="6">
        <f t="shared" si="17"/>
        <v>65</v>
      </c>
      <c r="M263" s="6">
        <f t="shared" si="18"/>
        <v>104</v>
      </c>
      <c r="N263" s="6">
        <f t="shared" si="19"/>
        <v>52</v>
      </c>
    </row>
    <row r="264" spans="4:14">
      <c r="D264" s="13">
        <v>260</v>
      </c>
      <c r="E264" s="14">
        <v>39</v>
      </c>
      <c r="F264" s="14">
        <v>65</v>
      </c>
      <c r="G264" s="14">
        <v>104</v>
      </c>
      <c r="H264" s="15">
        <v>52</v>
      </c>
      <c r="J264" s="5">
        <v>260</v>
      </c>
      <c r="K264" s="8">
        <f t="shared" si="16"/>
        <v>39</v>
      </c>
      <c r="L264" s="6">
        <f t="shared" si="17"/>
        <v>65</v>
      </c>
      <c r="M264" s="6">
        <f t="shared" si="18"/>
        <v>104</v>
      </c>
      <c r="N264" s="6">
        <f t="shared" si="19"/>
        <v>52</v>
      </c>
    </row>
    <row r="265" spans="4:14">
      <c r="D265" s="13">
        <v>261</v>
      </c>
      <c r="E265" s="14">
        <v>39</v>
      </c>
      <c r="F265" s="14">
        <v>65</v>
      </c>
      <c r="G265" s="14">
        <v>105</v>
      </c>
      <c r="H265" s="15">
        <v>52</v>
      </c>
      <c r="J265" s="5">
        <v>261</v>
      </c>
      <c r="K265" s="8">
        <f t="shared" si="16"/>
        <v>39</v>
      </c>
      <c r="L265" s="6">
        <f t="shared" si="17"/>
        <v>65</v>
      </c>
      <c r="M265" s="6">
        <f t="shared" si="18"/>
        <v>104</v>
      </c>
      <c r="N265" s="6">
        <f t="shared" si="19"/>
        <v>52</v>
      </c>
    </row>
    <row r="266" spans="4:14">
      <c r="D266" s="13">
        <v>262</v>
      </c>
      <c r="E266" s="14">
        <v>39</v>
      </c>
      <c r="F266" s="14">
        <v>66</v>
      </c>
      <c r="G266" s="14">
        <v>105</v>
      </c>
      <c r="H266" s="15">
        <v>52</v>
      </c>
      <c r="J266" s="5">
        <v>262</v>
      </c>
      <c r="K266" s="8">
        <f t="shared" si="16"/>
        <v>39</v>
      </c>
      <c r="L266" s="6">
        <f t="shared" si="17"/>
        <v>66</v>
      </c>
      <c r="M266" s="6">
        <f t="shared" si="18"/>
        <v>105</v>
      </c>
      <c r="N266" s="6">
        <f t="shared" si="19"/>
        <v>52</v>
      </c>
    </row>
    <row r="267" spans="4:14">
      <c r="D267" s="13">
        <v>263</v>
      </c>
      <c r="E267" s="14">
        <v>39</v>
      </c>
      <c r="F267" s="14">
        <v>66</v>
      </c>
      <c r="G267" s="14">
        <v>105</v>
      </c>
      <c r="H267" s="15">
        <v>53</v>
      </c>
      <c r="J267" s="5">
        <v>263</v>
      </c>
      <c r="K267" s="8">
        <f t="shared" si="16"/>
        <v>39</v>
      </c>
      <c r="L267" s="6">
        <f t="shared" si="17"/>
        <v>66</v>
      </c>
      <c r="M267" s="6">
        <f t="shared" si="18"/>
        <v>105</v>
      </c>
      <c r="N267" s="6">
        <f t="shared" si="19"/>
        <v>53</v>
      </c>
    </row>
    <row r="268" spans="4:14">
      <c r="D268" s="13">
        <v>264</v>
      </c>
      <c r="E268" s="14">
        <v>40</v>
      </c>
      <c r="F268" s="14">
        <v>66</v>
      </c>
      <c r="G268" s="14">
        <v>105</v>
      </c>
      <c r="H268" s="15">
        <v>53</v>
      </c>
      <c r="J268" s="5">
        <v>264</v>
      </c>
      <c r="K268" s="8">
        <f t="shared" si="16"/>
        <v>40</v>
      </c>
      <c r="L268" s="6">
        <f t="shared" si="17"/>
        <v>66</v>
      </c>
      <c r="M268" s="6">
        <f t="shared" si="18"/>
        <v>106</v>
      </c>
      <c r="N268" s="6">
        <f t="shared" si="19"/>
        <v>53</v>
      </c>
    </row>
    <row r="269" spans="4:14">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9"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ABCA992149131D4A9B1E6C862DECCE5F" ma:contentTypeVersion="8" ma:contentTypeDescription="Create a new document." ma:contentTypeScope="" ma:versionID="eceee7a93eaa1f748f5b43d255df258b">
  <xsd:schema xmlns:xsd="http://www.w3.org/2001/XMLSchema" xmlns:xs="http://www.w3.org/2001/XMLSchema" xmlns:p="http://schemas.microsoft.com/office/2006/metadata/properties" xmlns:ns1="http://schemas.microsoft.com/sharepoint/v3" xmlns:ns2="c8cd16cf-b28a-4d08-8e2d-9d89ab9eec4e" xmlns:ns3="54c9f48a-5cd9-41d9-b6c2-36466c55415e" targetNamespace="http://schemas.microsoft.com/office/2006/metadata/properties" ma:root="true" ma:fieldsID="2cc16cd4b39c99f7b74c9d4011e79481" ns1:_="" ns2:_="" ns3:_="">
    <xsd:import namespace="http://schemas.microsoft.com/sharepoint/v3"/>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ma:readOnly="false">
      <xsd:simpleType>
        <xsd:restriction base="dms:Unknown"/>
      </xsd:simpleType>
    </xsd:element>
    <xsd:element name="PublishingExpirationDate" ma:index="12"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2.xml><?xml version="1.0" encoding="utf-8"?>
<ds:datastoreItem xmlns:ds="http://schemas.openxmlformats.org/officeDocument/2006/customXml" ds:itemID="{50BAA2C2-8ADD-4F55-83BB-1998FB334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511531-B769-4929-806F-2A05A4882D77}">
  <ds:schemaRefs>
    <ds:schemaRef ds:uri="http://schemas.microsoft.com/office/2006/documentManagement/types"/>
    <ds:schemaRef ds:uri="http://schemas.microsoft.com/office/2006/metadata/properties"/>
    <ds:schemaRef ds:uri="http://schemas.microsoft.com/sharepoint/v3"/>
    <ds:schemaRef ds:uri="http://purl.org/dc/elements/1.1/"/>
    <ds:schemaRef ds:uri="http://www.w3.org/XML/1998/namespace"/>
    <ds:schemaRef ds:uri="c8cd16cf-b28a-4d08-8e2d-9d89ab9eec4e"/>
    <ds:schemaRef ds:uri="54c9f48a-5cd9-41d9-b6c2-36466c55415e"/>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7FABBCC0-ACB8-4D78-A2D7-9D1C7C6D8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Travel Claim Worksheet</vt:lpstr>
      <vt:lpstr>Data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Jillian Castro</cp:lastModifiedBy>
  <cp:lastPrinted>2024-01-09T22:20:44Z</cp:lastPrinted>
  <dcterms:created xsi:type="dcterms:W3CDTF">2023-10-16T18:04:08Z</dcterms:created>
  <dcterms:modified xsi:type="dcterms:W3CDTF">2024-04-08T23:13:02Z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0x010100ABCA992149131D4A9B1E6C862DECCE5F</vt:lpwstr>
  </property>
  <property fmtid="{D5CDD505-2E9C-101B-9397-08002B2CF9AE}" pid="3" name="MediaServiceImageTags">
    <vt:lpwstr/>
  </property>
</Properties>
</file>