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wilk8146\Desktop\"/>
    </mc:Choice>
  </mc:AlternateContent>
  <xr:revisionPtr revIDLastSave="0" documentId="8_{6EDD6CEB-EA74-4ED6-A3F6-64E2E0626857}" xr6:coauthVersionLast="36" xr6:coauthVersionMax="36" xr10:uidLastSave="{00000000-0000-0000-0000-000000000000}"/>
  <workbookProtection workbookAlgorithmName="SHA-512" workbookHashValue="jrrWpMPjb40a/MumCMqV8Ee+7tZ9zms7NtyPXK5+MX+2UvMESnTSIkA+hIfTcUu+tHagF7k6HmEK0Wftg6NDlA==" workbookSaltValue="Lhs6IpV2/OEpnsbiA558lQ==" workbookSpinCount="100000" lockStructure="1"/>
  <bookViews>
    <workbookView xWindow="0" yWindow="0" windowWidth="27150" windowHeight="11100" activeTab="1" xr2:uid="{52836541-DF54-4DB9-92BF-5E9F893E7093}"/>
  </bookViews>
  <sheets>
    <sheet name="Instructions" sheetId="9" r:id="rId1"/>
    <sheet name="Travel Claim Summary" sheetId="11" r:id="rId2"/>
    <sheet name="Travel Claim Worksheet" sheetId="8" r:id="rId3"/>
    <sheet name="Versions" sheetId="10" state="hidden" r:id="rId4"/>
    <sheet name="Data" sheetId="5" state="hidden" r:id="rId5"/>
  </sheets>
  <definedNames>
    <definedName name="HighestRate23">Data!$Q$8</definedName>
    <definedName name="HighestRate24">Data!$Q$14</definedName>
    <definedName name="MileageRate">Data!$Z$6</definedName>
    <definedName name="newrate">Data!$P$4:$W$14</definedName>
    <definedName name="PerDiem2324">TblAllRates[Per Diem Rate]+Data!$Q$4:$Q$14</definedName>
    <definedName name="_xlnm.Print_Area" localSheetId="1">'Travel Claim Summary'!$B$3:$N$56</definedName>
    <definedName name="_xlnm.Print_Area" localSheetId="2">'Travel Claim Worksheet'!$B$3:$Y$31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5" i="11" l="1"/>
  <c r="C5" i="8" l="1"/>
  <c r="C6" i="8"/>
  <c r="E34" i="11" l="1"/>
  <c r="L51" i="11" l="1"/>
  <c r="L34" i="11"/>
  <c r="C34" i="11"/>
  <c r="B34" i="11"/>
  <c r="L33" i="11"/>
  <c r="F17" i="8" l="1"/>
  <c r="F18" i="8"/>
  <c r="F19" i="8"/>
  <c r="F20" i="8"/>
  <c r="Z19" i="8" l="1"/>
  <c r="Z20" i="8"/>
  <c r="E8" i="8"/>
  <c r="E22" i="8"/>
  <c r="E23" i="8"/>
  <c r="E24" i="8"/>
  <c r="E25" i="8"/>
  <c r="E26" i="8"/>
  <c r="E27" i="8"/>
  <c r="E28" i="8"/>
  <c r="E29" i="8"/>
  <c r="E30" i="8"/>
  <c r="E31" i="8"/>
  <c r="E17" i="8"/>
  <c r="Z21" i="8" l="1"/>
  <c r="Z18" i="8"/>
  <c r="Z17" i="8"/>
  <c r="Z22" i="8"/>
  <c r="Z23" i="8"/>
  <c r="Z24" i="8"/>
  <c r="G25" i="8"/>
  <c r="F13" i="8" s="1"/>
  <c r="G26" i="8"/>
  <c r="G27" i="8"/>
  <c r="G28" i="8"/>
  <c r="G29" i="8"/>
  <c r="G30" i="8"/>
  <c r="G31" i="8"/>
  <c r="F21" i="8"/>
  <c r="F22" i="8"/>
  <c r="F23" i="8"/>
  <c r="F24" i="8"/>
  <c r="F25" i="8"/>
  <c r="F26" i="8"/>
  <c r="F27" i="8"/>
  <c r="F28" i="8"/>
  <c r="F29" i="8"/>
  <c r="F30" i="8"/>
  <c r="F31" i="8"/>
  <c r="U31" i="8" l="1"/>
  <c r="Z26" i="8"/>
  <c r="L26" i="8"/>
  <c r="Z25" i="8"/>
  <c r="L25" i="8"/>
  <c r="Z31" i="8"/>
  <c r="L31" i="8"/>
  <c r="Z30" i="8"/>
  <c r="L30" i="8"/>
  <c r="Z29" i="8"/>
  <c r="L29" i="8"/>
  <c r="Z28" i="8"/>
  <c r="L28" i="8"/>
  <c r="Z27" i="8"/>
  <c r="L27" i="8"/>
  <c r="V25" i="8"/>
  <c r="V29" i="8"/>
  <c r="T28" i="8"/>
  <c r="T27" i="8"/>
  <c r="U30" i="8"/>
  <c r="W28" i="8"/>
  <c r="T31" i="8"/>
  <c r="W31" i="8"/>
  <c r="U29" i="8"/>
  <c r="U25" i="8"/>
  <c r="V28" i="8"/>
  <c r="W30" i="8"/>
  <c r="T30" i="8"/>
  <c r="U28" i="8"/>
  <c r="W26" i="8"/>
  <c r="T26" i="8"/>
  <c r="V31" i="8"/>
  <c r="W29" i="8"/>
  <c r="U26" i="8"/>
  <c r="V30" i="8"/>
  <c r="W25" i="8"/>
  <c r="T25" i="8"/>
  <c r="W27" i="8"/>
  <c r="U24" i="8"/>
  <c r="W24" i="8"/>
  <c r="V26" i="8"/>
  <c r="V27" i="8"/>
  <c r="T24" i="8"/>
  <c r="U27" i="8"/>
  <c r="T29" i="8"/>
  <c r="V24" i="8"/>
  <c r="Y15" i="8"/>
  <c r="L24" i="8" l="1"/>
  <c r="P15" i="8"/>
  <c r="J15" i="11" s="1"/>
  <c r="S23" i="8"/>
  <c r="AA23" i="8" s="1"/>
  <c r="S24" i="8"/>
  <c r="AA24" i="8" s="1"/>
  <c r="S25" i="8"/>
  <c r="AA25" i="8" s="1"/>
  <c r="S26" i="8"/>
  <c r="AA26" i="8" s="1"/>
  <c r="Q15" i="8"/>
  <c r="K15" i="11" s="1"/>
  <c r="O15" i="8"/>
  <c r="I15" i="11" s="1"/>
  <c r="M15" i="8"/>
  <c r="G15" i="11" s="1"/>
  <c r="N15" i="8"/>
  <c r="H15" i="11" s="1"/>
  <c r="R15" i="8"/>
  <c r="L15" i="11" s="1"/>
  <c r="S29" i="8"/>
  <c r="AA29" i="8" s="1"/>
  <c r="S30" i="8"/>
  <c r="AA30" i="8" s="1"/>
  <c r="S31" i="8"/>
  <c r="AA31" i="8" s="1"/>
  <c r="S27" i="8"/>
  <c r="AA27" i="8" s="1"/>
  <c r="S28" i="8"/>
  <c r="AA28" i="8" s="1"/>
  <c r="E18" i="8"/>
  <c r="E19" i="8"/>
  <c r="E20" i="8"/>
  <c r="E21" i="8"/>
  <c r="S22" i="8"/>
  <c r="AA22" i="8" s="1"/>
  <c r="U22" i="8" l="1"/>
  <c r="V22" i="8"/>
  <c r="W22" i="8"/>
  <c r="T22" i="8"/>
  <c r="U23" i="8"/>
  <c r="W23" i="8"/>
  <c r="T23" i="8"/>
  <c r="V23" i="8"/>
  <c r="S18" i="8"/>
  <c r="AA18" i="8" s="1"/>
  <c r="S21" i="8"/>
  <c r="AA21" i="8" s="1"/>
  <c r="T21" i="8" s="1"/>
  <c r="S20" i="8"/>
  <c r="AA20" i="8" s="1"/>
  <c r="W20" i="8" s="1"/>
  <c r="S19" i="8"/>
  <c r="AA19" i="8" s="1"/>
  <c r="S17" i="8"/>
  <c r="B4" i="8"/>
  <c r="W21" i="8" l="1"/>
  <c r="V21" i="8"/>
  <c r="V20" i="8"/>
  <c r="L23" i="8"/>
  <c r="X23" i="8" s="1"/>
  <c r="U21" i="8"/>
  <c r="L22" i="8"/>
  <c r="X22" i="8" s="1"/>
  <c r="T19" i="8"/>
  <c r="U19" i="8"/>
  <c r="V19" i="8"/>
  <c r="W19" i="8"/>
  <c r="T20" i="8"/>
  <c r="U20" i="8"/>
  <c r="W18" i="8"/>
  <c r="T18" i="8"/>
  <c r="U18" i="8"/>
  <c r="V18" i="8"/>
  <c r="AA17" i="8"/>
  <c r="X30" i="8"/>
  <c r="X28" i="8"/>
  <c r="X31" i="8"/>
  <c r="X26" i="8"/>
  <c r="X27" i="8"/>
  <c r="X24" i="8"/>
  <c r="X25" i="8"/>
  <c r="X29" i="8"/>
  <c r="L21" i="8" l="1"/>
  <c r="X21" i="8" s="1"/>
  <c r="L18" i="8"/>
  <c r="L20" i="8"/>
  <c r="X20" i="8" s="1"/>
  <c r="L19" i="8"/>
  <c r="X19" i="8" s="1"/>
  <c r="T17" i="8"/>
  <c r="U17" i="8"/>
  <c r="V17" i="8"/>
  <c r="W17" i="8"/>
  <c r="L17" i="8" l="1"/>
  <c r="X17" i="8" s="1"/>
  <c r="L15" i="8" l="1"/>
  <c r="X15" i="8" l="1"/>
  <c r="X12" i="8" s="1"/>
  <c r="F15" i="11"/>
  <c r="N17" i="11" s="1"/>
  <c r="N19" i="11" s="1"/>
  <c r="X18" i="8"/>
  <c r="E35" i="11" l="1"/>
  <c r="B35" i="11"/>
  <c r="L35" i="11"/>
  <c r="C3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13" authorId="0" shapeId="0" xr:uid="{21B1BC99-C305-4CC1-B89D-5D230A60D2C4}">
      <text>
        <r>
          <rPr>
            <b/>
            <sz val="9"/>
            <color indexed="81"/>
            <rFont val="Tahoma"/>
            <family val="2"/>
          </rPr>
          <t>If you need your reimbursement mailed somewhere other than the listed Home Address, provide it here. Otherwise, leave blank.</t>
        </r>
      </text>
    </comment>
    <comment ref="N18" authorId="0" shapeId="0" xr:uid="{FD2DE458-E3EF-4A6D-9F0A-55035015FD2F}">
      <text>
        <r>
          <rPr>
            <b/>
            <sz val="16"/>
            <color indexed="81"/>
            <rFont val="Tahoma"/>
            <family val="2"/>
          </rPr>
          <t>Enter dollar amount of the Advance Received as a positive number</t>
        </r>
      </text>
    </comment>
    <comment ref="L33" authorId="0" shapeId="0" xr:uid="{9394A906-0B91-45B3-BA57-D78A4EE7EA35}">
      <text>
        <r>
          <rPr>
            <b/>
            <sz val="9"/>
            <color indexed="81"/>
            <rFont val="Tahoma"/>
            <charset val="1"/>
          </rPr>
          <t>If you get a variance of $0.01 and you have mileage involved, it may be due to rounding. Adjust your related line item by $.01 to balance to the "charges paid by traveler" total.</t>
        </r>
        <r>
          <rPr>
            <sz val="9"/>
            <color indexed="81"/>
            <rFont val="Tahoma"/>
            <charset val="1"/>
          </rPr>
          <t xml:space="preserve">
</t>
        </r>
      </text>
    </comment>
  </commentList>
</comments>
</file>

<file path=xl/sharedStrings.xml><?xml version="1.0" encoding="utf-8"?>
<sst xmlns="http://schemas.openxmlformats.org/spreadsheetml/2006/main" count="259" uniqueCount="217">
  <si>
    <t>Breakfast</t>
  </si>
  <si>
    <t>Lunch</t>
  </si>
  <si>
    <t>Dinner</t>
  </si>
  <si>
    <t>Incidental Expenses</t>
  </si>
  <si>
    <t># Provided Breakfasts</t>
  </si>
  <si>
    <t># Provided Dinners</t>
  </si>
  <si>
    <t># Provided Lunches</t>
  </si>
  <si>
    <t>Travel End Date:</t>
  </si>
  <si>
    <t>Travel Start Date:</t>
  </si>
  <si>
    <t>First/Last Day Per Diem</t>
  </si>
  <si>
    <t>Full Day Per Diem</t>
  </si>
  <si>
    <t>Name:</t>
  </si>
  <si>
    <t>M &amp;IE Rate</t>
  </si>
  <si>
    <t>Incidentals</t>
  </si>
  <si>
    <t>&gt;265</t>
  </si>
  <si>
    <t>Per Diem Rate</t>
  </si>
  <si>
    <t>Location</t>
  </si>
  <si>
    <t>Rate Type</t>
  </si>
  <si>
    <t>Domestic Rates (GSA)</t>
  </si>
  <si>
    <t>International</t>
  </si>
  <si>
    <t>Location (Only Enter Lodging Destinations)</t>
  </si>
  <si>
    <t>Total</t>
  </si>
  <si>
    <t>Incidental</t>
  </si>
  <si>
    <t>Bfast</t>
  </si>
  <si>
    <t>D/I</t>
  </si>
  <si>
    <t>Full Amt</t>
  </si>
  <si>
    <t>International Deductions</t>
  </si>
  <si>
    <t>Travel Details</t>
  </si>
  <si>
    <t>M&amp;IE Total</t>
  </si>
  <si>
    <t>Transportation</t>
  </si>
  <si>
    <t>Type</t>
  </si>
  <si>
    <t>Car Rental</t>
  </si>
  <si>
    <t>Ground/Service</t>
  </si>
  <si>
    <t>Car Mileage</t>
  </si>
  <si>
    <t>Amount</t>
  </si>
  <si>
    <t>TOTALS:</t>
  </si>
  <si>
    <t>Not Claiming Per Diem</t>
  </si>
  <si>
    <t>Personal Day?
Yes = 1</t>
  </si>
  <si>
    <t>Ground Transport*</t>
  </si>
  <si>
    <t>Miles*</t>
  </si>
  <si>
    <t>Airfare*</t>
  </si>
  <si>
    <t>Lodging*</t>
  </si>
  <si>
    <t>Business Expense*</t>
  </si>
  <si>
    <t>Travel Purpose:</t>
  </si>
  <si>
    <t>Car Rental*</t>
  </si>
  <si>
    <t xml:space="preserve">Alaska/Hawaii (DoD) or
International Rates (State Dept) </t>
  </si>
  <si>
    <t>Advance*</t>
  </si>
  <si>
    <t>Initial to validate that all expenses on this form are true and correct and that you will not be seeking reimbursement from another source.</t>
  </si>
  <si>
    <t>Provided Meals/
Meals outside of Trip</t>
  </si>
  <si>
    <t>M&amp;IE Rates/Day
based on Rate Type</t>
  </si>
  <si>
    <t>Notes (optional)</t>
  </si>
  <si>
    <t>Search the GSA site for the domestic Meals &amp; Incidental Expenses (M&amp;IE) rate. Select the rate from the drop down menu. For non domestic locations, select "international".</t>
  </si>
  <si>
    <t>For Alaska, Hawaii &amp; US Territories, select "International" and reference OCONUS for the rate to enter in column 3 of the location table.</t>
  </si>
  <si>
    <t>Search the Dept of State site for the international M&amp;IE per diem rates. Enter the resulting value in column 3 of the Location table.</t>
  </si>
  <si>
    <t>Campus ID:</t>
  </si>
  <si>
    <t>Amount Due
to Traveler</t>
  </si>
  <si>
    <t>For conversion rates, refer to OANDA Currency Converter.</t>
  </si>
  <si>
    <t>Version</t>
  </si>
  <si>
    <t>Original</t>
  </si>
  <si>
    <t>Merged cells X10:Y11, F11:P11</t>
  </si>
  <si>
    <t>Changes</t>
  </si>
  <si>
    <t>Date</t>
  </si>
  <si>
    <t>Set all personal days and provided meals to be number value and not formula</t>
  </si>
  <si>
    <t>Adjusted mileage rate from .655 for 2023 to .67 for 2024</t>
  </si>
  <si>
    <t>Domestic Ranges</t>
  </si>
  <si>
    <t>Modified workbook to accommodate new per diem rates effective 10/1/24)</t>
  </si>
  <si>
    <r>
      <t xml:space="preserve">Travel Date
</t>
    </r>
    <r>
      <rPr>
        <b/>
        <sz val="9"/>
        <color rgb="FFFF0000"/>
        <rFont val="Roboto"/>
      </rPr>
      <t>required</t>
    </r>
  </si>
  <si>
    <t>Year Effective</t>
  </si>
  <si>
    <t>Column1</t>
  </si>
  <si>
    <t>202459</t>
  </si>
  <si>
    <t>202464</t>
  </si>
  <si>
    <t>202469</t>
  </si>
  <si>
    <t>202474</t>
  </si>
  <si>
    <t>202479</t>
  </si>
  <si>
    <t>202568</t>
  </si>
  <si>
    <t>202574</t>
  </si>
  <si>
    <t>202580</t>
  </si>
  <si>
    <t>202586</t>
  </si>
  <si>
    <t>202592</t>
  </si>
  <si>
    <t>GSA FY</t>
  </si>
  <si>
    <t>Rate Unique #</t>
  </si>
  <si>
    <t>2023/24</t>
  </si>
  <si>
    <t>2024/25</t>
  </si>
  <si>
    <t>Updated formula in cell F11 of the Travel Claim Worksheet to be =IF(AND(DAYS($G$5,$G$4)+1&lt;&gt;(COUNTIF(TblTrvlDetails[Travel Date
required],"&gt;0")),COUNTIF(TblTrvlDetails[Travel Date
required],"&gt;0")),CONCATENATE("Number of days between start and end date (",DAYS($G$5,$G$4),") don't match the number of dates being claimed below (",COUNTIF(TblTrvlDetails[Travel Date
required],"&gt;0"),")"),"")</t>
  </si>
  <si>
    <t>Updated URL link to https://www.gsa.gov/travel/plan-book/per-diem-rates in cell C6.</t>
  </si>
  <si>
    <t>Auxiliary Organizations at CSU Monterey Bay Travel Expense Claim</t>
  </si>
  <si>
    <t>Instructions: Enter the values into the Green Fields. Blue Fields should be used where applicable. When available, select from the drop-down options. Gray Fields are calculated - do not enter data. Enter all values in US Dollars.  For more details, refer to the Instructions tab.</t>
  </si>
  <si>
    <t>Section 1</t>
  </si>
  <si>
    <t>Claimant Name - Last, First, M.I.</t>
  </si>
  <si>
    <t>Claimant's Position/Title</t>
  </si>
  <si>
    <t>Department</t>
  </si>
  <si>
    <t>If Blanket RAT, list custodian</t>
  </si>
  <si>
    <t>City</t>
  </si>
  <si>
    <t>State</t>
  </si>
  <si>
    <t>Zip Code</t>
  </si>
  <si>
    <t>RAT #</t>
  </si>
  <si>
    <t>Private Vehicle License #</t>
  </si>
  <si>
    <t>Destination</t>
  </si>
  <si>
    <t>Purpose of Trip</t>
  </si>
  <si>
    <t>Sec 2</t>
  </si>
  <si>
    <t>Department Contact/Preparer</t>
  </si>
  <si>
    <t>Contacts phone or email</t>
  </si>
  <si>
    <t>Section 3</t>
  </si>
  <si>
    <r>
      <t xml:space="preserve">(Out of Pocket) </t>
    </r>
    <r>
      <rPr>
        <b/>
        <sz val="20"/>
        <color rgb="FFFF0000"/>
        <rFont val="Calibri"/>
        <family val="2"/>
      </rPr>
      <t>Charges Paid by traveler</t>
    </r>
  </si>
  <si>
    <t>Section 5</t>
  </si>
  <si>
    <t xml:space="preserve">Business Justification / Remarks (include currency rate if foreign travel)         </t>
  </si>
  <si>
    <t>LESS: Advance Received</t>
  </si>
  <si>
    <t>Corporation Use Only</t>
  </si>
  <si>
    <t>Fund Availability</t>
  </si>
  <si>
    <t>Fund Allowability</t>
  </si>
  <si>
    <t>Section 6</t>
  </si>
  <si>
    <t>BUSINESS UNIT</t>
  </si>
  <si>
    <t>ACCT</t>
  </si>
  <si>
    <t>FUND</t>
  </si>
  <si>
    <t>DEPT ID</t>
  </si>
  <si>
    <t>PROGRAM</t>
  </si>
  <si>
    <t>CLASS</t>
  </si>
  <si>
    <t>PROJECT</t>
  </si>
  <si>
    <t>AMOUNT</t>
  </si>
  <si>
    <t xml:space="preserve"> </t>
  </si>
  <si>
    <t>Corporation Use Only - These rows will auto populate based on travel advance information</t>
  </si>
  <si>
    <t>Pay Type (PC or CK)</t>
  </si>
  <si>
    <t>Vendor</t>
  </si>
  <si>
    <t>Expense Description</t>
  </si>
  <si>
    <t>Comments</t>
  </si>
  <si>
    <t xml:space="preserve">Total Expenses Paid by the University Corporation by ProCard or Check payment (not to be reimbursed to traveler):  </t>
  </si>
  <si>
    <t xml:space="preserve">I hereby certify that I was authorized to travel, the above is a true and accurate statement of the travel expenses incurred by me in accordance with existing travel rules and regulations of the Auxiliary Organizations of CSUMB, I have not and will not seek reimbursement for (1) a duplicate claim or (2) from any other source, and that all items were for the official business of the Auxiliary Organizations of CSUMB. 
I have reviewed and now certify that if I am using a privately owned or rental vehicle, I, a) have a current "Authorization to use Privately Owned Vehicle" form  (STD.261) on file with the University Corporation(for private vehicle only); b) have the minimum liability insurance as required by State law; c) I have satisfied the Defensive Driver Training requirement.  </t>
  </si>
  <si>
    <t>YOUR SPECIFIC FUNDING SOURCE MAY HAVE STRICTER BACKUP REQUIREMENTS THAN THE STANDARD UNIVERSITY CORPORATION PROCEDURES. KNOW YOUR REQUIREMENTS. REACH OUT TO YOUR POST AWARD OR ACCOUNTING ANALYST FOR THE DETAILS OF ADDITIONAL NECESSARY DOCUMENTATION.</t>
  </si>
  <si>
    <t>Section 4</t>
  </si>
  <si>
    <t xml:space="preserve">THE OFFICER APPROVING THE PAYMENT IS RESPONSIBLE FOR: </t>
  </si>
  <si>
    <t xml:space="preserve"> -Ensuring expenses are charged to funds authorized for the purpose and in compliance with the travel policy and related procedures.</t>
  </si>
  <si>
    <t xml:space="preserve"> -Ensuring expenses requested are ordinary, reasonable, not extravagant, necessary, and supported by a business purpose or justification, as appropriate.</t>
  </si>
  <si>
    <t xml:space="preserve"> -Validating, to the extent possible, that the approving authority reasonably believe expenses listed were incurred by the employee and appropriate supporting documentation is attached;</t>
  </si>
  <si>
    <t xml:space="preserve"> -Reviewing and approving the business purpose and ensuring the request is in compliance with any applicable sponsored project/grant requirements;</t>
  </si>
  <si>
    <t xml:space="preserve"> -Approving/denying payment of the Travel Expense Claim in a timely manner;</t>
  </si>
  <si>
    <t xml:space="preserve"> -Denying expenses not directly related to official Auxiliary Organization business.</t>
  </si>
  <si>
    <t>THE TRAVELER IS RESPONSIBLE FOR:</t>
  </si>
  <si>
    <t xml:space="preserve"> - Utilizing preferred vendors and negotiated terms and conditions whenever possible;</t>
  </si>
  <si>
    <t xml:space="preserve"> - Taking all steps to minimize risk to themselves and the Auxiliary Organization. This includes utilizing safe transportation and lodging options and appropriate insurance coverage;</t>
  </si>
  <si>
    <t xml:space="preserve"> - Making certain that the business related expenses they incur are ordinary, reasonable, not extravagant, and necessary for the purpose of the trip;</t>
  </si>
  <si>
    <t xml:space="preserve"> - Submitting Travel Expense Claims no more than 60 days after the expenses were paid or incurred;</t>
  </si>
  <si>
    <t xml:space="preserve"> - Submitting quarterly Travel Expense Claims when a trip is for an exrended period;</t>
  </si>
  <si>
    <t xml:space="preserve"> - Providing the business purpose and inclusive dates of each trip;</t>
  </si>
  <si>
    <t xml:space="preserve"> - Returning the refunded amount to the Auxiliary Organization in the event that the payment for travel related expenses received a full or partial refund, no later than 120 days after the expense was paid or incurred; and</t>
  </si>
  <si>
    <t xml:space="preserve"> - Certifying that the traveler: Was authorized to travel; Expenses are in compliance with travel policy; Has not and will not seek reimbursement for (1) a duplicate claim or (2) from any other source; Has verified that the amount due is accurate; and Traveled on official business.</t>
  </si>
  <si>
    <t>3. Use Adobe sign to route the completed packet: 1 (signer) The Officer or officers approving payment, 2 (signer) The traveler/claimant, 3 (acceptor) ucorp_accounts_payable@csumb.edu</t>
  </si>
  <si>
    <t>DO NOT ENTER ANY VALUES UNTIL THE TRAVEL START DATE AND TRAVEL END DATE HAVE BEEN POPULATED</t>
  </si>
  <si>
    <t xml:space="preserve">Dollar Totals by Expense Type  </t>
  </si>
  <si>
    <t>Mileage*</t>
  </si>
  <si>
    <r>
      <rPr>
        <b/>
        <sz val="14"/>
        <color rgb="FFFF0000"/>
        <rFont val="Calibri"/>
        <family val="2"/>
      </rPr>
      <t>*</t>
    </r>
    <r>
      <rPr>
        <b/>
        <sz val="14"/>
        <rFont val="Calibri"/>
        <family val="2"/>
      </rPr>
      <t xml:space="preserve">If the </t>
    </r>
    <r>
      <rPr>
        <b/>
        <u/>
        <sz val="14"/>
        <rFont val="Calibri"/>
        <family val="2"/>
      </rPr>
      <t>Total Due to the Traveler</t>
    </r>
    <r>
      <rPr>
        <b/>
        <sz val="14"/>
        <rFont val="Calibri"/>
        <family val="2"/>
      </rPr>
      <t xml:space="preserve"> is </t>
    </r>
    <r>
      <rPr>
        <b/>
        <sz val="14"/>
        <color indexed="10"/>
        <rFont val="Calibri"/>
        <family val="2"/>
      </rPr>
      <t>negative</t>
    </r>
    <r>
      <rPr>
        <b/>
        <sz val="14"/>
        <rFont val="Calibri"/>
        <family val="2"/>
      </rPr>
      <t xml:space="preserve">, the claimant is responsible for depositing cash, check or money order made payable to the University Corporation at Monterey Bay for the amount at the Cashiers office.                                                                                                                                                                                                                                                                 </t>
    </r>
    <r>
      <rPr>
        <b/>
        <sz val="14"/>
        <color rgb="FFFF0000"/>
        <rFont val="Calibri"/>
        <family val="2"/>
      </rPr>
      <t xml:space="preserve"> Indicate account 107801 on the deposit slip and attach a stamped copy of the deposit slip to the TEC. Use the fund/project/dept ID from LINE 1 ONLY of the original RAT.</t>
    </r>
  </si>
  <si>
    <r>
      <rPr>
        <b/>
        <sz val="16"/>
        <color rgb="FFFF0000"/>
        <rFont val="Calibri"/>
        <family val="2"/>
      </rPr>
      <t>If cell to the right is RED see deposit instructions                                              *</t>
    </r>
    <r>
      <rPr>
        <b/>
        <sz val="16"/>
        <rFont val="Calibri"/>
        <family val="2"/>
      </rPr>
      <t xml:space="preserve">Total Due to the Traveler </t>
    </r>
  </si>
  <si>
    <t>Auxiliary Organizations at CSU Monterey Bay Travel Claim Worksheet</t>
  </si>
  <si>
    <t>Examples include, but are not limited to, meals furnished as: a part of a conference or meeting, official Auxiliary Organization of CSUMB entertainment or hospitality, included in event registration fees and/or group expenses billed directly to the Auxiliary Organization of CSUMB. If the traveler must forego the provided meal for health or business reasons an explanation should be provided with the TEC.</t>
  </si>
  <si>
    <t>By entering the number of miles, the corresponding dollar amount will be calcualted using the standard IRS rate. The traveler must be fully up to date with any and all Defensive Driving and Private Vehicle Authoriaztion forms in order to claim mileage on a personal vehicle. Maps (Google Maps or equivalent) must be included to sustantiate the distance traveled.</t>
  </si>
  <si>
    <t xml:space="preserve">If the expense being claimed exceeds $75, receipts should be provided as backup to substantiate the claimed locations, dates and amounts. Do not list the Car Rental amount here if it was direct billed by Enterprise to the University Corporation (Use Section 7). If the car rental size is outside of the acceptable categories, include justification. </t>
  </si>
  <si>
    <t>Do not claim personal items. For any purchase greater than $75, a detailed receipt showing proof of payment should be included. Any non-travel related item purchases should be submitted seperately on a Payment Request form.</t>
  </si>
  <si>
    <t>TRAVEL CLAIM SUMMARY INSTRUCTIONS</t>
  </si>
  <si>
    <t>TRAVEL CLAIM WORKSHEET INSTRUCTIONS</t>
  </si>
  <si>
    <r>
      <rPr>
        <sz val="11"/>
        <color rgb="FFFF0000"/>
        <rFont val="Calibri"/>
        <family val="2"/>
        <scheme val="minor"/>
      </rPr>
      <t>Section 1:</t>
    </r>
    <r>
      <rPr>
        <sz val="11"/>
        <color rgb="FF000000"/>
        <rFont val="Calibri"/>
        <family val="2"/>
        <scheme val="minor"/>
      </rPr>
      <t xml:space="preserve"> Traveler, trip and document preparer information.</t>
    </r>
  </si>
  <si>
    <r>
      <rPr>
        <sz val="11"/>
        <color rgb="FFFF0000"/>
        <rFont val="Calibri"/>
        <family val="2"/>
        <scheme val="minor"/>
      </rPr>
      <t xml:space="preserve">Section 4: </t>
    </r>
    <r>
      <rPr>
        <sz val="11"/>
        <color rgb="FF000000"/>
        <rFont val="Calibri"/>
        <family val="2"/>
        <scheme val="minor"/>
      </rPr>
      <t xml:space="preserve">Assign Chartstrings to the travel expenditures that are listed and included in the </t>
    </r>
    <r>
      <rPr>
        <sz val="11"/>
        <color rgb="FF00B050"/>
        <rFont val="Calibri"/>
        <family val="2"/>
        <scheme val="minor"/>
      </rPr>
      <t>(Out of Pocket) Charges Paid by Traveler Field</t>
    </r>
    <r>
      <rPr>
        <sz val="11"/>
        <color theme="1"/>
        <rFont val="Calibri"/>
        <family val="2"/>
        <scheme val="minor"/>
      </rPr>
      <t>. The dollar total in Section 4 should be equal to the amount listed in Section 3 as the "Charges Paid by Traveler". If they are not equal, the total in Section 4 will turn red. Adjust your expense distributions accordiongly to bring these numbers into balance.</t>
    </r>
  </si>
  <si>
    <r>
      <rPr>
        <sz val="11"/>
        <color rgb="FF00B050"/>
        <rFont val="Calibri"/>
        <family val="2"/>
        <scheme val="minor"/>
      </rPr>
      <t>Business Unit Column</t>
    </r>
    <r>
      <rPr>
        <sz val="11"/>
        <color rgb="FF000000"/>
        <rFont val="Calibri"/>
        <family val="2"/>
        <scheme val="minor"/>
      </rPr>
      <t xml:space="preserve"> Choose the applicable business unit for your funding source from the drop down menu. MB075 = University Corporation, MB104 = Foundation of CSUMB, MB112 = Otter Student Union</t>
    </r>
  </si>
  <si>
    <r>
      <rPr>
        <sz val="11"/>
        <color rgb="FF00B050"/>
        <rFont val="Calibri"/>
        <family val="2"/>
        <scheme val="minor"/>
      </rPr>
      <t>Acct Column</t>
    </r>
    <r>
      <rPr>
        <sz val="11"/>
        <color rgb="FF000000"/>
        <rFont val="Calibri"/>
        <family val="2"/>
        <scheme val="minor"/>
      </rPr>
      <t xml:space="preserve"> Choose or enter the appropriate expense account or accounts that correspond to the Travel Details presented. The most commonly used accounts are included in the drop down menu provided, or you can enter one if the account you need to hit is not listed.</t>
    </r>
  </si>
  <si>
    <r>
      <rPr>
        <sz val="11"/>
        <color rgb="FF00B050"/>
        <rFont val="Calibri"/>
        <family val="2"/>
        <scheme val="minor"/>
      </rPr>
      <t>Fund Column</t>
    </r>
    <r>
      <rPr>
        <sz val="11"/>
        <color rgb="FF000000"/>
        <rFont val="Calibri"/>
        <family val="2"/>
        <scheme val="minor"/>
      </rPr>
      <t xml:space="preserve"> Enter the appropriate Auxiliary Organization Fund number(s) that  are covering the expenses listed.</t>
    </r>
  </si>
  <si>
    <r>
      <rPr>
        <sz val="11"/>
        <color rgb="FF00B050"/>
        <rFont val="Calibri"/>
        <family val="2"/>
        <scheme val="minor"/>
      </rPr>
      <t>Dept ID Column</t>
    </r>
    <r>
      <rPr>
        <sz val="11"/>
        <color theme="1"/>
        <rFont val="Calibri"/>
        <family val="2"/>
        <scheme val="minor"/>
      </rPr>
      <t xml:space="preserve"> Enter the correct Department ID number </t>
    </r>
  </si>
  <si>
    <r>
      <rPr>
        <sz val="11"/>
        <color rgb="FF00B050"/>
        <rFont val="Calibri"/>
        <family val="2"/>
        <scheme val="minor"/>
      </rPr>
      <t>Program and Class Columns</t>
    </r>
    <r>
      <rPr>
        <sz val="11"/>
        <color rgb="FF000000"/>
        <rFont val="Calibri"/>
        <family val="2"/>
        <scheme val="minor"/>
      </rPr>
      <t xml:space="preserve"> If applicable, enter any Program Codes or Class Codes associated with the travel.</t>
    </r>
  </si>
  <si>
    <r>
      <rPr>
        <sz val="11"/>
        <color rgb="FF00B050"/>
        <rFont val="Calibri"/>
        <family val="2"/>
        <scheme val="minor"/>
      </rPr>
      <t>Project Column</t>
    </r>
    <r>
      <rPr>
        <sz val="11"/>
        <color rgb="FF000000"/>
        <rFont val="Calibri"/>
        <family val="2"/>
        <scheme val="minor"/>
      </rPr>
      <t xml:space="preserve"> If applicable, enter an associated Project Number.  Note that a Project number is required when using a fund which begins with the number 5, or if you are using and incentive fund.</t>
    </r>
  </si>
  <si>
    <r>
      <rPr>
        <sz val="11"/>
        <color rgb="FF00B050"/>
        <rFont val="Calibri"/>
        <family val="2"/>
        <scheme val="minor"/>
      </rPr>
      <t>Amount Column</t>
    </r>
    <r>
      <rPr>
        <sz val="11"/>
        <color rgb="FF000000"/>
        <rFont val="Calibri"/>
        <family val="2"/>
        <scheme val="minor"/>
      </rPr>
      <t xml:space="preserve"> Add the dollar amount that should be assigned to the chartstring listed. The dollar total in Section 4 should be equal to the amount listed in Section 3 as the "Charges Paid by Traveler". If they are not equal, the total in Section 6 will turn red. Adjust your expense distributions accordiongly to bring these numbers into balance.</t>
    </r>
  </si>
  <si>
    <r>
      <rPr>
        <sz val="11"/>
        <color rgb="FFFF0000"/>
        <rFont val="Calibri"/>
        <family val="2"/>
        <scheme val="minor"/>
      </rPr>
      <t>Section 5:</t>
    </r>
    <r>
      <rPr>
        <sz val="11"/>
        <color rgb="FF000000"/>
        <rFont val="Calibri"/>
        <family val="2"/>
        <scheme val="minor"/>
      </rPr>
      <t xml:space="preserve"> List any Trip-Related Expenses Paid by the Auxiliary Organization of CSUMB, either by ProCard or Check generated via a payment request. These are not to be reimbursed to the traveler, but should be included on the TEC as they are expenditures related to this specific travel or trip.</t>
    </r>
  </si>
  <si>
    <r>
      <rPr>
        <sz val="11"/>
        <color rgb="FF00B050"/>
        <rFont val="Calibri"/>
        <family val="2"/>
        <scheme val="minor"/>
      </rPr>
      <t>Comments Column</t>
    </r>
    <r>
      <rPr>
        <sz val="11"/>
        <color rgb="FF000000"/>
        <rFont val="Calibri"/>
        <family val="2"/>
        <scheme val="minor"/>
      </rPr>
      <t xml:space="preserve"> If a Procard was used include the date of the charge and the name of the cardholder if that is different than the travler name.</t>
    </r>
  </si>
  <si>
    <r>
      <rPr>
        <sz val="11"/>
        <color rgb="FF00B050"/>
        <rFont val="Calibri"/>
        <family val="2"/>
        <scheme val="minor"/>
      </rPr>
      <t>Expense Description Column</t>
    </r>
    <r>
      <rPr>
        <sz val="11"/>
        <color rgb="FF000000"/>
        <rFont val="Calibri"/>
        <family val="2"/>
        <scheme val="minor"/>
      </rPr>
      <t xml:space="preserve"> Choose from the drop down menu or enter the description of the purpose of the expense.</t>
    </r>
  </si>
  <si>
    <r>
      <rPr>
        <sz val="11"/>
        <color rgb="FF00B050"/>
        <rFont val="Calibri"/>
        <family val="2"/>
        <scheme val="minor"/>
      </rPr>
      <t>Vendor Column</t>
    </r>
    <r>
      <rPr>
        <sz val="11"/>
        <color rgb="FF000000"/>
        <rFont val="Calibri"/>
        <family val="2"/>
        <scheme val="minor"/>
      </rPr>
      <t xml:space="preserve"> Enter the name of the supplier or payee who was paid</t>
    </r>
  </si>
  <si>
    <r>
      <rPr>
        <sz val="11"/>
        <color rgb="FF00B050"/>
        <rFont val="Calibri"/>
        <family val="2"/>
        <scheme val="minor"/>
      </rPr>
      <t>Pay Type (PC or CK) Column</t>
    </r>
    <r>
      <rPr>
        <sz val="11"/>
        <color rgb="FF000000"/>
        <rFont val="Calibri"/>
        <family val="2"/>
        <scheme val="minor"/>
      </rPr>
      <t xml:space="preserve"> Select the method of payment used from the drop down menu.</t>
    </r>
  </si>
  <si>
    <r>
      <rPr>
        <sz val="11"/>
        <color rgb="FF00B050"/>
        <rFont val="Calibri"/>
        <family val="2"/>
        <scheme val="minor"/>
      </rPr>
      <t>Amount Column</t>
    </r>
    <r>
      <rPr>
        <sz val="11"/>
        <color rgb="FF000000"/>
        <rFont val="Calibri"/>
        <family val="2"/>
        <scheme val="minor"/>
      </rPr>
      <t xml:space="preserve"> Enter the amount associated with the specific listed item. Include backup documentation if the item exceeds $75 (or if specified by your funding source).</t>
    </r>
  </si>
  <si>
    <r>
      <rPr>
        <sz val="11"/>
        <color rgb="FFFF0000"/>
        <rFont val="Calibri"/>
        <family val="2"/>
        <scheme val="minor"/>
      </rPr>
      <t>Section 6:</t>
    </r>
    <r>
      <rPr>
        <sz val="11"/>
        <color rgb="FF000000"/>
        <rFont val="Calibri"/>
        <family val="2"/>
        <scheme val="minor"/>
      </rPr>
      <t xml:space="preserve"> Signatures of Certification</t>
    </r>
  </si>
  <si>
    <t>1. Save completed worksheet as a PDF, making sure that both the Travel Claim Worksheet and the Travel Claim Summary are included (screen shot below)</t>
  </si>
  <si>
    <t>CREATING A SUBMISSION PACKET</t>
  </si>
  <si>
    <t>Pick Up at Ryan Ranch</t>
  </si>
  <si>
    <t>Home Address - current physical address</t>
  </si>
  <si>
    <t>Includes Overnight Stay?</t>
  </si>
  <si>
    <r>
      <rPr>
        <sz val="11"/>
        <color rgb="FF00B050"/>
        <rFont val="Calibri"/>
        <family val="2"/>
        <scheme val="minor"/>
      </rPr>
      <t>LESS: Advance Received Field</t>
    </r>
    <r>
      <rPr>
        <sz val="11"/>
        <color rgb="FF000000"/>
        <rFont val="Calibri"/>
        <family val="2"/>
        <scheme val="minor"/>
      </rPr>
      <t xml:space="preserve"> Insert the dollar amount of any Travel Advance issued in relation to this travel as a positive amount. The resulting "Total Due to the Traveler" is calculated by the worksheet.</t>
    </r>
  </si>
  <si>
    <r>
      <rPr>
        <sz val="11"/>
        <color rgb="FF00B050"/>
        <rFont val="Calibri"/>
        <family val="2"/>
        <scheme val="minor"/>
      </rPr>
      <t>Total Due to the Traveler Field</t>
    </r>
    <r>
      <rPr>
        <sz val="11"/>
        <color rgb="FF000000"/>
        <rFont val="Calibri"/>
        <family val="2"/>
        <scheme val="minor"/>
      </rPr>
      <t xml:space="preserve"> This is the amount due to the traveler. If this amount is negative due to an underexpended travel advance, follow the instructions as outlined. </t>
    </r>
    <r>
      <rPr>
        <sz val="11"/>
        <color rgb="FFFF0000"/>
        <rFont val="Calibri"/>
        <family val="2"/>
        <scheme val="minor"/>
      </rPr>
      <t>***If the Total Due to the Traveler is negative, the claimant is responsible for depositing cash, check or money order made payable to the University Corporation at Monterey Bay for the amount at the Cashiers office. Indicate account 107801 on the deposit slip and attach a stamped copy of the deposit slip to the TEC. Use the fund/project/dept ID from LINE 1 ONLY of the original RAT.***</t>
    </r>
  </si>
  <si>
    <r>
      <rPr>
        <sz val="11"/>
        <color rgb="FF00B050"/>
        <rFont val="Calibri"/>
        <family val="2"/>
        <scheme val="minor"/>
      </rPr>
      <t xml:space="preserve">Signature of Officer Approving Payment </t>
    </r>
    <r>
      <rPr>
        <sz val="11"/>
        <color theme="1"/>
        <rFont val="Calibri"/>
        <family val="2"/>
        <scheme val="minor"/>
      </rPr>
      <t xml:space="preserve">The Officer Signature should be of a person who: Is authorized to approve expenditures from the funding source, is not the traveler (use one-up) and is not a near relative of the traveler. The Officer can not sign a Travel Claim for anyone they report to, either directly or indirectly, use one-up. If multiple funds are being used, you may need to obtain multiple signatures. </t>
    </r>
  </si>
  <si>
    <r>
      <rPr>
        <sz val="11"/>
        <color rgb="FF00B050"/>
        <rFont val="Calibri"/>
        <family val="2"/>
        <scheme val="minor"/>
      </rPr>
      <t>Signature of Claimant</t>
    </r>
    <r>
      <rPr>
        <sz val="11"/>
        <color rgb="FF000000"/>
        <rFont val="Calibri"/>
        <family val="2"/>
        <scheme val="minor"/>
      </rPr>
      <t xml:space="preserve"> This should be the signature of the traveler being reimbursed.</t>
    </r>
  </si>
  <si>
    <r>
      <rPr>
        <sz val="11"/>
        <color rgb="FF00B050"/>
        <rFont val="Calibri"/>
        <family val="2"/>
        <scheme val="minor"/>
      </rPr>
      <t>Enter Travel Start and End Dates.</t>
    </r>
    <r>
      <rPr>
        <sz val="11"/>
        <color rgb="FF000000"/>
        <rFont val="Calibri"/>
        <family val="2"/>
        <scheme val="minor"/>
      </rPr>
      <t xml:space="preserve"> (You will receive a prompt if the total number of days at top differs from the detail. The start date determines the per diem value used.)</t>
    </r>
  </si>
  <si>
    <r>
      <rPr>
        <sz val="11"/>
        <color rgb="FF00B050"/>
        <rFont val="Calibri"/>
        <family val="2"/>
        <scheme val="minor"/>
      </rPr>
      <t>Populate the location table</t>
    </r>
    <r>
      <rPr>
        <sz val="11"/>
        <color rgb="FF000000"/>
        <rFont val="Calibri"/>
        <family val="2"/>
        <scheme val="minor"/>
      </rPr>
      <t xml:space="preserve"> with the domestic or international cities/states or country where you lodged for the night. Each location must be unique. If two rates are needed for the same location but per diem rate changed, add a rate #1 or rate #2 to the location names. Please validate rates are appropriate per year. If entering values that cross over October 1st, all per diem rates will be available with 2023/24 rates above "International" and 2024/25 below "International". Since $74 is available in both fiscal years, select the rate will calculate for either fiscal year.</t>
    </r>
  </si>
  <si>
    <r>
      <rPr>
        <sz val="11"/>
        <color rgb="FF00B050"/>
        <rFont val="Calibri"/>
        <family val="2"/>
        <scheme val="minor"/>
      </rPr>
      <t>In the Travel Details section</t>
    </r>
    <r>
      <rPr>
        <sz val="11"/>
        <color rgb="FF000000"/>
        <rFont val="Calibri"/>
        <family val="2"/>
        <scheme val="minor"/>
      </rPr>
      <t xml:space="preserve"> of the Travel Claim Worksheet, select the "location" for each night of travel. DO NOT INCLUDE any items paid directly by the Auxiliary organization such as ProCard purchases or items paid by check from the Auxiliary Organization (Use Section 7). The amounts listed in this section should only reflect items paid "out of pocket" by the traveler. </t>
    </r>
    <r>
      <rPr>
        <sz val="11"/>
        <color rgb="FFFF0000"/>
        <rFont val="Calibri"/>
        <family val="2"/>
        <scheme val="minor"/>
      </rPr>
      <t>Receipts under $75 are not required and should not be included unless your funding source requires them.</t>
    </r>
  </si>
  <si>
    <r>
      <rPr>
        <sz val="11"/>
        <color rgb="FF00B050"/>
        <rFont val="Calibri"/>
        <family val="2"/>
        <scheme val="minor"/>
      </rPr>
      <t>For each location, in the Rate Type column, determine if you are claiming first/last day, full days, or "Not Claiming Per Diem".</t>
    </r>
    <r>
      <rPr>
        <sz val="11"/>
        <color rgb="FF000000"/>
        <rFont val="Calibri"/>
        <family val="2"/>
        <scheme val="minor"/>
      </rPr>
      <t xml:space="preserve"> For any first/last day, 75% of the daily rate will be the max.  First/Last day is not location dependant, use First/Last day only on the first and last day of the travel period.</t>
    </r>
  </si>
  <si>
    <r>
      <t xml:space="preserve">IF TRAVEL </t>
    </r>
    <r>
      <rPr>
        <b/>
        <sz val="11"/>
        <color rgb="FFFF0000"/>
        <rFont val="Calibri"/>
        <family val="2"/>
        <scheme val="minor"/>
      </rPr>
      <t>DOES NOT</t>
    </r>
    <r>
      <rPr>
        <sz val="11"/>
        <color theme="1"/>
        <rFont val="Calibri"/>
        <family val="2"/>
        <scheme val="minor"/>
      </rPr>
      <t xml:space="preserve"> INCLUDE OVERNIGHT STAY INDICATE "NO" ON THE DROPDOWN MENU FOR "INCLUDES OVERNIGHT STAY?" AND LIST START AND END LOCATIONS IN THE "NOTES" COLUMN AND ATTACH MAPS TO SUPPORT MILES CLAIMED.</t>
    </r>
  </si>
  <si>
    <t>If there is no associated overnight stay, meal per diems may not be claimed. For one day travel, choose "Not Claiming Per Diem" or leave blank. List the start and end location in the "Notes" column. In the case of group subsistence or hospitality meal expenses, use the Business Expense column to report the amount and indicate the names of the travelers or participants for those meals in the notes/remarks section of the Travel Claim Summary.</t>
  </si>
  <si>
    <r>
      <rPr>
        <sz val="11"/>
        <color rgb="FF00B050"/>
        <rFont val="Calibri"/>
        <family val="2"/>
        <scheme val="minor"/>
      </rPr>
      <t>Enter notes if applicable</t>
    </r>
    <r>
      <rPr>
        <sz val="11"/>
        <color rgb="FF000000"/>
        <rFont val="Calibri"/>
        <family val="2"/>
        <scheme val="minor"/>
      </rPr>
      <t xml:space="preserve"> using the Notes (optional) column. List your start and end point of travel and RT or OW if mileage only (no overnight stay) and include maps to support claimed mileage. If any group items are being paid, be sure to list all travelers or participants covered by that dollar amount.</t>
    </r>
  </si>
  <si>
    <r>
      <rPr>
        <sz val="11"/>
        <color rgb="FF00B050"/>
        <rFont val="Calibri"/>
        <family val="2"/>
        <scheme val="minor"/>
      </rPr>
      <t>Enter the travel date.</t>
    </r>
    <r>
      <rPr>
        <sz val="11"/>
        <color rgb="FF000000"/>
        <rFont val="Calibri"/>
        <family val="2"/>
        <scheme val="minor"/>
      </rPr>
      <t xml:space="preserve"> If travel date is not entered, the M&amp;IE rate will display as $0 until it has a value. If the value does not correctly match the per diem value for that year, the rate will continue to display $0. </t>
    </r>
  </si>
  <si>
    <r>
      <rPr>
        <sz val="11"/>
        <color rgb="FF00B050"/>
        <rFont val="Calibri"/>
        <family val="2"/>
        <scheme val="minor"/>
      </rPr>
      <t>If a personal day was taken</t>
    </r>
    <r>
      <rPr>
        <sz val="11"/>
        <color rgb="FF000000"/>
        <rFont val="Calibri"/>
        <family val="2"/>
        <scheme val="minor"/>
      </rPr>
      <t>, enter "1" in the Personal Day column. No expenses should be claimed for personal travel days.</t>
    </r>
  </si>
  <si>
    <r>
      <rPr>
        <sz val="11"/>
        <color rgb="FF00B050"/>
        <rFont val="Calibri"/>
        <family val="2"/>
        <scheme val="minor"/>
      </rPr>
      <t>Enter each meal provided</t>
    </r>
    <r>
      <rPr>
        <sz val="11"/>
        <color rgb="FF000000"/>
        <rFont val="Calibri"/>
        <family val="2"/>
        <scheme val="minor"/>
      </rPr>
      <t xml:space="preserve"> by any source not in the trip itenerary (Meal values in this field will auto deduct from the total as these are disallowed and should not be claimed.) 
</t>
    </r>
    <r>
      <rPr>
        <i/>
        <sz val="11"/>
        <color rgb="FF000000"/>
        <rFont val="Calibri"/>
        <family val="2"/>
        <scheme val="minor"/>
      </rPr>
      <t xml:space="preserve">Note: Enter "1" for each provided meal.  Meal values will auto deduct from the total. </t>
    </r>
  </si>
  <si>
    <r>
      <rPr>
        <sz val="11"/>
        <color rgb="FF00B050"/>
        <rFont val="Calibri"/>
        <family val="2"/>
        <scheme val="minor"/>
      </rPr>
      <t>Enter the amount for the Airfare.</t>
    </r>
    <r>
      <rPr>
        <sz val="11"/>
        <color rgb="FF000000"/>
        <rFont val="Calibri"/>
        <family val="2"/>
        <scheme val="minor"/>
      </rPr>
      <t xml:space="preserve"> Backup documentation (proof of purchase showing method of payment and dates, times and location of air travel) should be included with the Travel Claim to substantiate the amount being claimed.</t>
    </r>
  </si>
  <si>
    <r>
      <rPr>
        <sz val="11"/>
        <color rgb="FF00B050"/>
        <rFont val="Calibri"/>
        <family val="2"/>
        <scheme val="minor"/>
      </rPr>
      <t>Enter the amount for Lodging.</t>
    </r>
    <r>
      <rPr>
        <sz val="11"/>
        <color rgb="FF000000"/>
        <rFont val="Calibri"/>
        <family val="2"/>
        <scheme val="minor"/>
      </rPr>
      <t xml:space="preserve"> Enter the amount per night of lodging expenses paid out of pocket by the traveler, including taxes and fees. Deduct any personal expenses. Backup documentation (Hotel Folio showing proof of payment and detailed charges for each date and amount being claimed) should be included to substantiate the expense(s). Include justification and additional approvals as necessary if lodging exceeds $333/night before taxes and fees.</t>
    </r>
  </si>
  <si>
    <t>Enter the number of Miles you are claiming for your personal car</t>
  </si>
  <si>
    <r>
      <rPr>
        <sz val="11"/>
        <color rgb="FF00B050"/>
        <rFont val="Calibri"/>
        <family val="2"/>
        <scheme val="minor"/>
      </rPr>
      <t>Enter amount of Ground Transport</t>
    </r>
    <r>
      <rPr>
        <sz val="11"/>
        <color rgb="FF000000"/>
        <rFont val="Calibri"/>
        <family val="2"/>
        <scheme val="minor"/>
      </rPr>
      <t xml:space="preserve"> (Uber, Lyft, Taxi, Bus, Passenger Ship, Shuttle, Taxi, Train, etc), then enter Car Rental amount.</t>
    </r>
  </si>
  <si>
    <r>
      <rPr>
        <sz val="11"/>
        <color rgb="FF00B050"/>
        <rFont val="Calibri"/>
        <family val="2"/>
        <scheme val="minor"/>
      </rPr>
      <t>Enter your business expenses</t>
    </r>
    <r>
      <rPr>
        <sz val="11"/>
        <color rgb="FF000000"/>
        <rFont val="Calibri"/>
        <family val="2"/>
        <scheme val="minor"/>
      </rPr>
      <t xml:space="preserve"> (conference registration/event fee, baggage, car rental fuel, hotel internet or business fees, etc). List description of the charges in the notes column</t>
    </r>
  </si>
  <si>
    <t>2. Add all supporting documentation to create one (1) complete PDF document consisting of the Travel Claim Worksheet and all relevant, necessary backup documentation based on your funding source</t>
  </si>
  <si>
    <t>File Menu - Save as Adobe PDF: Use the ADD button to ensure that both the Summary and Worksheet will be included in the pdf output, make sure "Actual Size" is indicated, then convert to PDF.</t>
  </si>
  <si>
    <t>Instructions for completing the Travel Claim Summary and Travel Claim Worksheet</t>
  </si>
  <si>
    <r>
      <rPr>
        <sz val="11"/>
        <color rgb="FFFF0000"/>
        <rFont val="Calibri"/>
        <family val="2"/>
        <scheme val="minor"/>
      </rPr>
      <t>Section 2:</t>
    </r>
    <r>
      <rPr>
        <sz val="11"/>
        <color rgb="FF000000"/>
        <rFont val="Calibri"/>
        <family val="2"/>
        <scheme val="minor"/>
      </rPr>
      <t xml:space="preserve"> </t>
    </r>
    <r>
      <rPr>
        <b/>
        <sz val="11"/>
        <color rgb="FF000000"/>
        <rFont val="Calibri"/>
        <family val="2"/>
        <scheme val="minor"/>
      </rPr>
      <t>This section will auto populate based on values entered on the Travel Claim Worksheet tab</t>
    </r>
  </si>
  <si>
    <r>
      <rPr>
        <sz val="11"/>
        <color rgb="FFFF0000"/>
        <rFont val="Calibri"/>
        <family val="2"/>
        <scheme val="minor"/>
      </rPr>
      <t>Section 3:</t>
    </r>
    <r>
      <rPr>
        <sz val="11"/>
        <color rgb="FF000000"/>
        <rFont val="Calibri"/>
        <family val="2"/>
        <scheme val="minor"/>
      </rPr>
      <t xml:space="preserve"> Business Justification/Remarks and Travel Advance accounting</t>
    </r>
  </si>
  <si>
    <r>
      <rPr>
        <sz val="11"/>
        <color rgb="FF00B050"/>
        <rFont val="Calibri"/>
        <family val="2"/>
        <scheme val="minor"/>
      </rPr>
      <t>Business Justification/Remarks Field</t>
    </r>
    <r>
      <rPr>
        <sz val="11"/>
        <color rgb="FF000000"/>
        <rFont val="Calibri"/>
        <family val="2"/>
        <scheme val="minor"/>
      </rPr>
      <t xml:space="preserve"> Add any important remarks here. Examples include group travel information, policy exceptions, explanations for any item which is not clearly communicated by the attached backup documantation and currencey rate. For foreign conversion rates, refer to OANDA Currency Converter (link below). </t>
    </r>
  </si>
  <si>
    <t>Trip-Related Expenses Paid by the University Corporation - Not to be reimbursed            Include ProCard holder name and date charged</t>
  </si>
  <si>
    <t>Approving Officer</t>
  </si>
  <si>
    <t>Traveler / Claimant</t>
  </si>
  <si>
    <t>Alternate Mailing Address</t>
  </si>
  <si>
    <t xml:space="preserve"> (ONLY FILL IF CHECK SHOULD NOT BE MAILED TO CURRENT ADDRESS)</t>
  </si>
  <si>
    <t>(Yes = Pick up, No = Mail)</t>
  </si>
  <si>
    <t>Signature</t>
  </si>
  <si>
    <t>Printed Name</t>
  </si>
  <si>
    <r>
      <t>**Enter the Chartstring(s) and Amount(s) below for the "</t>
    </r>
    <r>
      <rPr>
        <b/>
        <sz val="18"/>
        <color theme="1"/>
        <rFont val="Calibri"/>
        <family val="2"/>
      </rPr>
      <t>(Out of Pocket)</t>
    </r>
    <r>
      <rPr>
        <b/>
        <sz val="18"/>
        <color rgb="FFFF0000"/>
        <rFont val="Calibri"/>
        <family val="2"/>
      </rPr>
      <t xml:space="preserve"> </t>
    </r>
    <r>
      <rPr>
        <b/>
        <sz val="18"/>
        <color indexed="10"/>
        <rFont val="Calibri"/>
        <family val="2"/>
      </rPr>
      <t>Charges Paid by Traveler</t>
    </r>
    <r>
      <rPr>
        <b/>
        <sz val="18"/>
        <color theme="1"/>
        <rFont val="Calibri"/>
        <family val="2"/>
      </rPr>
      <t>" (listed above)</t>
    </r>
    <r>
      <rPr>
        <b/>
        <sz val="18"/>
        <color indexed="10"/>
        <rFont val="Calibri"/>
        <family val="2"/>
      </rPr>
      <t xml:space="preserve">  </t>
    </r>
  </si>
  <si>
    <r>
      <t xml:space="preserve">If the cell to the right is </t>
    </r>
    <r>
      <rPr>
        <b/>
        <sz val="16"/>
        <color rgb="FFFF0000"/>
        <rFont val="Calibri"/>
        <family val="2"/>
      </rPr>
      <t>RED</t>
    </r>
    <r>
      <rPr>
        <b/>
        <sz val="16"/>
        <rFont val="Calibri"/>
        <family val="2"/>
      </rPr>
      <t xml:space="preserve">, the distributed amount does not equal the </t>
    </r>
    <r>
      <rPr>
        <b/>
        <sz val="16"/>
        <color rgb="FFFF0000"/>
        <rFont val="Calibri"/>
        <family val="2"/>
      </rPr>
      <t>Charges Paid by Traveler</t>
    </r>
    <r>
      <rPr>
        <b/>
        <sz val="16"/>
        <rFont val="Calibri"/>
        <family val="2"/>
      </rPr>
      <t xml:space="preserve"> and is incorrect. </t>
    </r>
  </si>
  <si>
    <t>YOU MUST START WITH STEP 1 FOR THIS SHEET</t>
  </si>
  <si>
    <t>This sheet will not calculate correctly if a travel date has not been listed</t>
  </si>
  <si>
    <t xml:space="preserve">     The dollar amounts will populate with data from the "Travel Claim Worksheet"       (next tab on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</si>
</sst>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 numFmtId="166" formatCode="00000"/>
    <numFmt numFmtId="167" formatCode="m/d/yy;@"/>
  </numFmts>
  <fonts count="95">
    <font>
      <sz val="11"/>
      <color theme="1"/>
      <name val="Calibri"/>
      <family val="2"/>
      <scheme val="minor"/>
    </font>
    <font>
      <sz val="11"/>
      <color theme="1"/>
      <name val="Calibri"/>
      <family val="2"/>
      <scheme val="minor"/>
    </font>
    <font>
      <b/>
      <sz val="8"/>
      <color rgb="FF1B1B1B"/>
      <name val="Roboto"/>
    </font>
    <font>
      <sz val="8"/>
      <color rgb="FF1B1B1B"/>
      <name val="Roboto"/>
    </font>
    <font>
      <b/>
      <sz val="12"/>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0"/>
      <color theme="1"/>
      <name val="Verdana"/>
      <family val="2"/>
    </font>
    <font>
      <b/>
      <sz val="10"/>
      <color theme="1"/>
      <name val="Verdana"/>
      <family val="2"/>
    </font>
    <font>
      <i/>
      <sz val="11"/>
      <color theme="1"/>
      <name val="Calibri"/>
      <family val="2"/>
      <scheme val="minor"/>
    </font>
    <font>
      <b/>
      <u/>
      <sz val="11"/>
      <color theme="10"/>
      <name val="Calibri"/>
      <family val="2"/>
      <scheme val="minor"/>
    </font>
    <font>
      <sz val="8"/>
      <name val="Calibri"/>
      <family val="2"/>
      <scheme val="minor"/>
    </font>
    <font>
      <b/>
      <sz val="18"/>
      <color theme="1"/>
      <name val="Calibri"/>
      <family val="2"/>
      <scheme val="minor"/>
    </font>
    <font>
      <i/>
      <sz val="9"/>
      <color rgb="FFFF0000"/>
      <name val="Calibri"/>
      <family val="2"/>
      <scheme val="minor"/>
    </font>
    <font>
      <sz val="10"/>
      <color theme="1"/>
      <name val="Roboto"/>
    </font>
    <font>
      <u/>
      <sz val="10"/>
      <color theme="8" tint="-0.249977111117893"/>
      <name val="Roboto"/>
    </font>
    <font>
      <u/>
      <sz val="11"/>
      <color theme="8" tint="-0.249977111117893"/>
      <name val="Calibri"/>
      <family val="2"/>
      <scheme val="minor"/>
    </font>
    <font>
      <sz val="6"/>
      <color theme="0" tint="-0.34998626667073579"/>
      <name val="Calibri"/>
      <family val="2"/>
      <scheme val="minor"/>
    </font>
    <font>
      <b/>
      <sz val="9"/>
      <color theme="0"/>
      <name val="Roboto"/>
    </font>
    <font>
      <b/>
      <sz val="9"/>
      <color rgb="FF1B1B1B"/>
      <name val="Roboto"/>
    </font>
    <font>
      <sz val="11"/>
      <color rgb="FF000000"/>
      <name val="Calibri"/>
      <family val="2"/>
      <scheme val="minor"/>
    </font>
    <font>
      <i/>
      <sz val="11"/>
      <color rgb="FF000000"/>
      <name val="Calibri"/>
      <family val="2"/>
      <scheme val="minor"/>
    </font>
    <font>
      <sz val="11"/>
      <name val="Calibri"/>
      <family val="2"/>
      <scheme val="minor"/>
    </font>
    <font>
      <b/>
      <sz val="12"/>
      <color theme="0"/>
      <name val="Calibri"/>
      <family val="2"/>
      <scheme val="minor"/>
    </font>
    <font>
      <i/>
      <sz val="11"/>
      <name val="Calibri"/>
      <family val="2"/>
      <scheme val="minor"/>
    </font>
    <font>
      <sz val="11"/>
      <color theme="0"/>
      <name val="Calibri"/>
      <family val="2"/>
      <scheme val="minor"/>
    </font>
    <font>
      <sz val="11"/>
      <color rgb="FFFF0000"/>
      <name val="Calibri"/>
      <family val="2"/>
      <scheme val="minor"/>
    </font>
    <font>
      <b/>
      <sz val="9"/>
      <color rgb="FFFF0000"/>
      <name val="Roboto"/>
    </font>
    <font>
      <b/>
      <sz val="11"/>
      <color theme="0"/>
      <name val="Calibri"/>
      <family val="2"/>
      <scheme val="minor"/>
    </font>
    <font>
      <sz val="10"/>
      <name val="Calibri"/>
      <family val="2"/>
    </font>
    <font>
      <b/>
      <sz val="8"/>
      <name val="Calibri"/>
      <family val="2"/>
    </font>
    <font>
      <sz val="8"/>
      <name val="Calibri"/>
      <family val="2"/>
    </font>
    <font>
      <b/>
      <sz val="24"/>
      <name val="Calibri"/>
      <family val="2"/>
    </font>
    <font>
      <b/>
      <sz val="22"/>
      <name val="Calibri"/>
      <family val="2"/>
    </font>
    <font>
      <sz val="8"/>
      <color theme="4"/>
      <name val="Calibri"/>
      <family val="2"/>
    </font>
    <font>
      <b/>
      <sz val="14"/>
      <color rgb="FF000000"/>
      <name val="Calibri"/>
      <family val="2"/>
    </font>
    <font>
      <b/>
      <sz val="14"/>
      <color theme="4"/>
      <name val="Calibri"/>
      <family val="2"/>
    </font>
    <font>
      <sz val="11"/>
      <color theme="4"/>
      <name val="Calibri"/>
      <family val="2"/>
    </font>
    <font>
      <b/>
      <sz val="22"/>
      <color theme="4"/>
      <name val="Calibri"/>
      <family val="2"/>
    </font>
    <font>
      <b/>
      <sz val="11"/>
      <color rgb="FFFF0000"/>
      <name val="Calibri"/>
      <family val="2"/>
    </font>
    <font>
      <b/>
      <sz val="14"/>
      <name val="Calibri"/>
      <family val="2"/>
    </font>
    <font>
      <sz val="14"/>
      <name val="Calibri"/>
      <family val="2"/>
    </font>
    <font>
      <sz val="14"/>
      <color theme="4"/>
      <name val="Calibri"/>
      <family val="2"/>
    </font>
    <font>
      <sz val="12"/>
      <name val="Calibri"/>
      <family val="2"/>
    </font>
    <font>
      <sz val="22"/>
      <color theme="4"/>
      <name val="Calibri"/>
      <family val="2"/>
    </font>
    <font>
      <sz val="12"/>
      <color theme="4"/>
      <name val="Calibri"/>
      <family val="2"/>
    </font>
    <font>
      <sz val="20"/>
      <name val="Calibri"/>
      <family val="2"/>
    </font>
    <font>
      <b/>
      <sz val="12"/>
      <name val="Calibri"/>
      <family val="2"/>
    </font>
    <font>
      <sz val="11"/>
      <name val="Calibri"/>
      <family val="2"/>
    </font>
    <font>
      <sz val="16"/>
      <name val="Calibri"/>
      <family val="2"/>
    </font>
    <font>
      <b/>
      <sz val="18"/>
      <name val="Calibri"/>
      <family val="2"/>
    </font>
    <font>
      <b/>
      <sz val="20"/>
      <name val="Calibri"/>
      <family val="2"/>
    </font>
    <font>
      <b/>
      <sz val="20"/>
      <color rgb="FFFF0000"/>
      <name val="Calibri"/>
      <family val="2"/>
    </font>
    <font>
      <b/>
      <sz val="18"/>
      <color rgb="FFFF0000"/>
      <name val="Calibri"/>
      <family val="2"/>
    </font>
    <font>
      <sz val="20"/>
      <color theme="1"/>
      <name val="Calibri"/>
      <family val="2"/>
      <scheme val="minor"/>
    </font>
    <font>
      <b/>
      <sz val="16"/>
      <name val="Calibri"/>
      <family val="2"/>
    </font>
    <font>
      <sz val="16"/>
      <color theme="1"/>
      <name val="Calibri"/>
      <family val="2"/>
      <scheme val="minor"/>
    </font>
    <font>
      <sz val="12"/>
      <color theme="1"/>
      <name val="Calibri"/>
      <family val="2"/>
      <scheme val="minor"/>
    </font>
    <font>
      <b/>
      <sz val="11"/>
      <color theme="4"/>
      <name val="Calibri"/>
      <family val="2"/>
    </font>
    <font>
      <sz val="18"/>
      <name val="Calibri"/>
      <family val="2"/>
    </font>
    <font>
      <b/>
      <sz val="16"/>
      <color indexed="81"/>
      <name val="Tahoma"/>
      <family val="2"/>
    </font>
    <font>
      <sz val="11"/>
      <color rgb="FF00B050"/>
      <name val="Calibri"/>
      <family val="2"/>
      <scheme val="minor"/>
    </font>
    <font>
      <b/>
      <i/>
      <sz val="36"/>
      <color rgb="FFFF0000"/>
      <name val="Calibri"/>
      <family val="2"/>
    </font>
    <font>
      <sz val="12"/>
      <color rgb="FFFF0000"/>
      <name val="Calibri"/>
      <family val="2"/>
    </font>
    <font>
      <b/>
      <sz val="14"/>
      <color rgb="FFFF0000"/>
      <name val="Calibri"/>
      <family val="2"/>
    </font>
    <font>
      <i/>
      <sz val="11"/>
      <color theme="0"/>
      <name val="Calibri"/>
      <family val="2"/>
      <scheme val="minor"/>
    </font>
    <font>
      <b/>
      <sz val="14"/>
      <color indexed="10"/>
      <name val="Calibri"/>
      <family val="2"/>
    </font>
    <font>
      <b/>
      <u/>
      <sz val="14"/>
      <name val="Calibri"/>
      <family val="2"/>
    </font>
    <font>
      <b/>
      <sz val="16"/>
      <color rgb="FFFF0000"/>
      <name val="Calibri"/>
      <family val="2"/>
    </font>
    <font>
      <b/>
      <sz val="12"/>
      <color rgb="FF1B1B1B"/>
      <name val="Roboto"/>
    </font>
    <font>
      <b/>
      <sz val="10"/>
      <color rgb="FFFF0000"/>
      <name val="Calibri"/>
      <family val="2"/>
    </font>
    <font>
      <b/>
      <sz val="16"/>
      <color theme="1"/>
      <name val="Calibri"/>
      <family val="2"/>
      <scheme val="minor"/>
    </font>
    <font>
      <sz val="14"/>
      <color theme="1"/>
      <name val="Roboto"/>
    </font>
    <font>
      <b/>
      <sz val="14"/>
      <color theme="1"/>
      <name val="Roboto"/>
    </font>
    <font>
      <sz val="12"/>
      <color theme="1"/>
      <name val="Roboto"/>
    </font>
    <font>
      <sz val="12"/>
      <color rgb="FF1B1B1B"/>
      <name val="Roboto"/>
    </font>
    <font>
      <b/>
      <sz val="11"/>
      <color theme="0"/>
      <name val="Roboto"/>
    </font>
    <font>
      <b/>
      <sz val="11"/>
      <color rgb="FF1B1B1B"/>
      <name val="Roboto"/>
    </font>
    <font>
      <b/>
      <sz val="10"/>
      <color rgb="FFFF0000"/>
      <name val="Calibri"/>
      <family val="2"/>
      <scheme val="minor"/>
    </font>
    <font>
      <b/>
      <sz val="10"/>
      <name val="Calibri"/>
      <family val="2"/>
    </font>
    <font>
      <b/>
      <sz val="9"/>
      <color indexed="81"/>
      <name val="Tahoma"/>
      <family val="2"/>
    </font>
    <font>
      <b/>
      <sz val="16"/>
      <color rgb="FF000000"/>
      <name val="Calibri"/>
      <family val="2"/>
    </font>
    <font>
      <sz val="10"/>
      <color rgb="FF1B1B1B"/>
      <name val="Roboto"/>
    </font>
    <font>
      <b/>
      <sz val="11"/>
      <color rgb="FFFF0000"/>
      <name val="Calibri"/>
      <family val="2"/>
      <scheme val="minor"/>
    </font>
    <font>
      <b/>
      <sz val="11"/>
      <color rgb="FF000000"/>
      <name val="Calibri"/>
      <family val="2"/>
      <scheme val="minor"/>
    </font>
    <font>
      <sz val="9"/>
      <color indexed="81"/>
      <name val="Tahoma"/>
      <charset val="1"/>
    </font>
    <font>
      <b/>
      <sz val="9"/>
      <color indexed="81"/>
      <name val="Tahoma"/>
      <charset val="1"/>
    </font>
    <font>
      <b/>
      <sz val="18"/>
      <color indexed="10"/>
      <name val="Calibri"/>
      <family val="2"/>
    </font>
    <font>
      <sz val="36"/>
      <color rgb="FFFF0000"/>
      <name val="Calibri"/>
      <family val="2"/>
    </font>
    <font>
      <sz val="14"/>
      <color rgb="FFFF0000"/>
      <name val="Calibri"/>
      <family val="2"/>
    </font>
    <font>
      <b/>
      <sz val="18"/>
      <color theme="1"/>
      <name val="Calibri"/>
      <family val="2"/>
    </font>
    <font>
      <b/>
      <sz val="24"/>
      <color theme="1"/>
      <name val="Calibri"/>
      <family val="2"/>
      <scheme val="minor"/>
    </font>
    <font>
      <sz val="9"/>
      <color rgb="FFFF0000"/>
      <name val="Calibri"/>
      <family val="2"/>
      <scheme val="minor"/>
    </font>
    <font>
      <i/>
      <sz val="20"/>
      <color theme="1"/>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8E5"/>
        <bgColor indexed="64"/>
      </patternFill>
    </fill>
    <fill>
      <patternFill patternType="solid">
        <fgColor theme="1"/>
        <bgColor indexed="64"/>
      </patternFill>
    </fill>
    <fill>
      <patternFill patternType="solid">
        <fgColor theme="7" tint="0.79998168889431442"/>
        <bgColor rgb="FF000000"/>
      </patternFill>
    </fill>
    <fill>
      <patternFill patternType="solid">
        <fgColor rgb="FFE0E6EB"/>
        <bgColor rgb="FF000000"/>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rgb="FF1B1B1B"/>
      </top>
      <bottom/>
      <diagonal/>
    </border>
    <border>
      <left style="thin">
        <color theme="0"/>
      </left>
      <right style="thin">
        <color theme="0"/>
      </right>
      <top style="thin">
        <color theme="0"/>
      </top>
      <bottom style="thin">
        <color theme="0"/>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s>
  <cellStyleXfs count="5">
    <xf numFmtId="0" fontId="0" fillId="0" borderId="0"/>
    <xf numFmtId="9" fontId="1" fillId="0" borderId="0" applyFont="0" applyFill="0" applyBorder="0" applyAlignment="0" applyProtection="0"/>
    <xf numFmtId="0" fontId="7"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69">
    <xf numFmtId="0" fontId="0" fillId="0" borderId="0" xfId="0"/>
    <xf numFmtId="0" fontId="5" fillId="0" borderId="0" xfId="0" applyFont="1"/>
    <xf numFmtId="0" fontId="6" fillId="0" borderId="0" xfId="0" applyFont="1"/>
    <xf numFmtId="164" fontId="0" fillId="0" borderId="0" xfId="0" applyNumberFormat="1"/>
    <xf numFmtId="0" fontId="9" fillId="0" borderId="7" xfId="0" applyFont="1" applyBorder="1" applyAlignment="1">
      <alignment vertical="center" wrapText="1"/>
    </xf>
    <xf numFmtId="0" fontId="9" fillId="0" borderId="8" xfId="0" applyFont="1" applyBorder="1" applyAlignment="1">
      <alignment vertical="center" wrapText="1"/>
    </xf>
    <xf numFmtId="9" fontId="9" fillId="0" borderId="3" xfId="1" applyFont="1" applyFill="1" applyBorder="1" applyAlignment="1">
      <alignment vertical="center" wrapText="1"/>
    </xf>
    <xf numFmtId="9" fontId="9" fillId="0" borderId="5" xfId="1" applyFont="1" applyFill="1" applyBorder="1" applyAlignment="1">
      <alignment vertical="center" wrapText="1"/>
    </xf>
    <xf numFmtId="6" fontId="8" fillId="0" borderId="4" xfId="0" applyNumberFormat="1"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6" fontId="8" fillId="0" borderId="9" xfId="0" applyNumberFormat="1"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0" fillId="0" borderId="0" xfId="0" applyAlignment="1">
      <alignment wrapText="1"/>
    </xf>
    <xf numFmtId="0" fontId="11" fillId="0" borderId="0" xfId="2" applyFont="1" applyAlignment="1">
      <alignment wrapText="1"/>
    </xf>
    <xf numFmtId="6" fontId="9" fillId="0" borderId="6" xfId="0" applyNumberFormat="1" applyFont="1" applyBorder="1" applyAlignment="1">
      <alignment vertical="center" wrapText="1"/>
    </xf>
    <xf numFmtId="6" fontId="9" fillId="0" borderId="4" xfId="0" applyNumberFormat="1" applyFont="1" applyBorder="1" applyAlignment="1">
      <alignment vertical="center" wrapText="1"/>
    </xf>
    <xf numFmtId="6" fontId="0" fillId="0" borderId="0" xfId="0" applyNumberFormat="1"/>
    <xf numFmtId="6" fontId="4" fillId="0" borderId="0" xfId="0" applyNumberFormat="1" applyFont="1"/>
    <xf numFmtId="0" fontId="0" fillId="0" borderId="0" xfId="0" applyAlignment="1">
      <alignment vertical="top" wrapText="1"/>
    </xf>
    <xf numFmtId="0" fontId="0" fillId="0" borderId="0" xfId="0" quotePrefix="1"/>
    <xf numFmtId="0" fontId="0" fillId="0" borderId="0" xfId="0" applyAlignment="1">
      <alignment vertical="top"/>
    </xf>
    <xf numFmtId="0" fontId="0" fillId="0" borderId="2" xfId="0" applyBorder="1"/>
    <xf numFmtId="0" fontId="4" fillId="2" borderId="17" xfId="0" applyFont="1" applyFill="1" applyBorder="1"/>
    <xf numFmtId="0" fontId="4" fillId="2" borderId="18" xfId="0" applyFont="1" applyFill="1" applyBorder="1"/>
    <xf numFmtId="0" fontId="16" fillId="0" borderId="1" xfId="2" applyFont="1" applyBorder="1" applyAlignment="1">
      <alignment vertical="top" wrapText="1"/>
    </xf>
    <xf numFmtId="0" fontId="5" fillId="0" borderId="0" xfId="0" applyFont="1" applyAlignment="1">
      <alignment horizontal="left" wrapText="1"/>
    </xf>
    <xf numFmtId="0" fontId="17" fillId="0" borderId="0" xfId="2" applyFont="1" applyAlignment="1">
      <alignment horizontal="left"/>
    </xf>
    <xf numFmtId="14" fontId="18" fillId="0" borderId="0" xfId="0" applyNumberFormat="1" applyFont="1" applyAlignment="1">
      <alignment horizontal="left"/>
    </xf>
    <xf numFmtId="0" fontId="14" fillId="0" borderId="0" xfId="0" applyFont="1" applyAlignment="1">
      <alignment horizontal="left" vertical="top" wrapText="1"/>
    </xf>
    <xf numFmtId="0" fontId="20" fillId="4" borderId="14" xfId="0" applyFont="1" applyFill="1" applyBorder="1" applyAlignment="1">
      <alignment vertical="center" wrapText="1"/>
    </xf>
    <xf numFmtId="0" fontId="20" fillId="4" borderId="13" xfId="0" applyFont="1" applyFill="1" applyBorder="1" applyAlignment="1">
      <alignment vertical="center" wrapText="1"/>
    </xf>
    <xf numFmtId="0" fontId="20" fillId="4" borderId="13"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1" fillId="0" borderId="0" xfId="0" applyFont="1" applyAlignment="1">
      <alignment wrapText="1"/>
    </xf>
    <xf numFmtId="0" fontId="4" fillId="0" borderId="0" xfId="0" applyFont="1" applyAlignment="1">
      <alignment vertical="center"/>
    </xf>
    <xf numFmtId="0" fontId="14" fillId="0" borderId="0" xfId="0" applyFont="1" applyAlignment="1">
      <alignment vertical="top" wrapText="1"/>
    </xf>
    <xf numFmtId="0" fontId="23" fillId="0" borderId="0" xfId="0" applyFont="1" applyAlignment="1">
      <alignment vertical="top"/>
    </xf>
    <xf numFmtId="0" fontId="25" fillId="0" borderId="19" xfId="0" applyFont="1" applyBorder="1"/>
    <xf numFmtId="0" fontId="0" fillId="0" borderId="15" xfId="0" applyBorder="1"/>
    <xf numFmtId="0" fontId="5" fillId="0" borderId="14" xfId="0" applyFont="1" applyBorder="1"/>
    <xf numFmtId="0" fontId="5" fillId="0" borderId="13" xfId="0" applyFont="1" applyBorder="1"/>
    <xf numFmtId="14" fontId="0" fillId="0" borderId="0" xfId="0" applyNumberFormat="1"/>
    <xf numFmtId="0" fontId="26" fillId="0" borderId="0" xfId="0" applyFont="1"/>
    <xf numFmtId="0" fontId="27" fillId="0" borderId="0" xfId="0" applyFont="1"/>
    <xf numFmtId="164" fontId="3" fillId="0" borderId="0" xfId="0" applyNumberFormat="1" applyFont="1" applyAlignment="1">
      <alignment vertical="center" wrapText="1"/>
    </xf>
    <xf numFmtId="0" fontId="3" fillId="8" borderId="13" xfId="4" applyNumberFormat="1" applyFont="1" applyFill="1" applyBorder="1" applyAlignment="1" applyProtection="1">
      <alignment vertical="center" wrapText="1"/>
      <protection locked="0"/>
    </xf>
    <xf numFmtId="0" fontId="3" fillId="8" borderId="0" xfId="0" applyFont="1" applyFill="1" applyAlignment="1">
      <alignment vertical="center" wrapText="1"/>
    </xf>
    <xf numFmtId="14" fontId="5" fillId="0" borderId="0" xfId="0" applyNumberFormat="1" applyFont="1"/>
    <xf numFmtId="0" fontId="20" fillId="4" borderId="1" xfId="0" applyFont="1" applyFill="1" applyBorder="1" applyAlignment="1">
      <alignment horizontal="center" vertical="center" wrapText="1"/>
    </xf>
    <xf numFmtId="165" fontId="3" fillId="7" borderId="1" xfId="0" applyNumberFormat="1" applyFont="1" applyFill="1" applyBorder="1" applyAlignment="1" applyProtection="1">
      <alignment vertical="center" wrapText="1"/>
      <protection locked="0"/>
    </xf>
    <xf numFmtId="0" fontId="0" fillId="0" borderId="0" xfId="3" applyNumberFormat="1" applyFont="1" applyFill="1"/>
    <xf numFmtId="0" fontId="0" fillId="0" borderId="16" xfId="0" applyBorder="1" applyAlignment="1">
      <alignment vertical="top"/>
    </xf>
    <xf numFmtId="14" fontId="0" fillId="0" borderId="17" xfId="0" applyNumberFormat="1" applyBorder="1" applyAlignment="1">
      <alignment vertical="top"/>
    </xf>
    <xf numFmtId="0" fontId="0" fillId="0" borderId="1" xfId="0" applyBorder="1" applyAlignment="1">
      <alignment vertical="top" wrapText="1"/>
    </xf>
    <xf numFmtId="0" fontId="0" fillId="0" borderId="17" xfId="0" applyBorder="1" applyAlignment="1">
      <alignment vertical="top"/>
    </xf>
    <xf numFmtId="0" fontId="0" fillId="0" borderId="21" xfId="0" applyBorder="1" applyAlignment="1">
      <alignment vertical="top"/>
    </xf>
    <xf numFmtId="0" fontId="0" fillId="0" borderId="20" xfId="0" applyBorder="1" applyAlignment="1">
      <alignment vertical="top"/>
    </xf>
    <xf numFmtId="0" fontId="0" fillId="0" borderId="12" xfId="0" applyBorder="1" applyAlignment="1">
      <alignment vertical="top" wrapText="1"/>
    </xf>
    <xf numFmtId="0" fontId="30" fillId="0" borderId="0" xfId="0" applyFont="1"/>
    <xf numFmtId="0" fontId="30" fillId="9" borderId="0" xfId="0" applyFont="1" applyFill="1"/>
    <xf numFmtId="0" fontId="32" fillId="0" borderId="0" xfId="0" applyFont="1"/>
    <xf numFmtId="0" fontId="35" fillId="0" borderId="0" xfId="0" applyFont="1"/>
    <xf numFmtId="6" fontId="35" fillId="0" borderId="0" xfId="0" applyNumberFormat="1" applyFont="1"/>
    <xf numFmtId="0" fontId="34" fillId="0" borderId="0" xfId="0" applyFont="1" applyAlignment="1">
      <alignment horizontal="center"/>
    </xf>
    <xf numFmtId="0" fontId="32" fillId="0" borderId="0" xfId="0" applyFont="1" applyFill="1"/>
    <xf numFmtId="0" fontId="36" fillId="0" borderId="0" xfId="0" applyFont="1" applyFill="1" applyAlignment="1">
      <alignment horizontal="left" wrapText="1"/>
    </xf>
    <xf numFmtId="0" fontId="37" fillId="0" borderId="0" xfId="0" applyFont="1" applyFill="1" applyAlignment="1">
      <alignment horizontal="left" wrapText="1"/>
    </xf>
    <xf numFmtId="0" fontId="35" fillId="0" borderId="0" xfId="0" applyFont="1" applyFill="1"/>
    <xf numFmtId="0" fontId="38" fillId="0" borderId="0" xfId="0" applyFont="1" applyFill="1" applyBorder="1"/>
    <xf numFmtId="0" fontId="39" fillId="0" borderId="0" xfId="0" applyFont="1" applyFill="1" applyAlignment="1">
      <alignment horizontal="left" wrapText="1"/>
    </xf>
    <xf numFmtId="0" fontId="42" fillId="0" borderId="0" xfId="0" applyFont="1" applyBorder="1"/>
    <xf numFmtId="0" fontId="43" fillId="0" borderId="0" xfId="0" applyFont="1" applyBorder="1"/>
    <xf numFmtId="0" fontId="44" fillId="0" borderId="0" xfId="0" applyFont="1"/>
    <xf numFmtId="0" fontId="45" fillId="0" borderId="0" xfId="0" applyFont="1"/>
    <xf numFmtId="0" fontId="46" fillId="0" borderId="0" xfId="0" applyFont="1"/>
    <xf numFmtId="49" fontId="42" fillId="0" borderId="0" xfId="0" applyNumberFormat="1" applyFont="1" applyBorder="1"/>
    <xf numFmtId="49" fontId="41" fillId="0" borderId="0" xfId="0" applyNumberFormat="1" applyFont="1" applyFill="1" applyBorder="1" applyAlignment="1">
      <alignment horizontal="center" wrapText="1"/>
    </xf>
    <xf numFmtId="49" fontId="37" fillId="0" borderId="0" xfId="0" applyNumberFormat="1" applyFont="1" applyFill="1" applyBorder="1" applyAlignment="1">
      <alignment horizontal="center" wrapText="1"/>
    </xf>
    <xf numFmtId="49" fontId="43" fillId="0" borderId="0" xfId="0" applyNumberFormat="1" applyFont="1" applyBorder="1"/>
    <xf numFmtId="0" fontId="48" fillId="0" borderId="0" xfId="0" applyFont="1" applyFill="1" applyBorder="1" applyAlignment="1">
      <alignment horizontal="center" wrapText="1"/>
    </xf>
    <xf numFmtId="1" fontId="44" fillId="0" borderId="0" xfId="0" applyNumberFormat="1" applyFont="1" applyFill="1" applyBorder="1" applyAlignment="1">
      <alignment horizontal="left" wrapText="1"/>
    </xf>
    <xf numFmtId="1" fontId="42" fillId="0" borderId="0" xfId="0" applyNumberFormat="1" applyFont="1" applyBorder="1" applyAlignment="1">
      <alignment horizontal="left"/>
    </xf>
    <xf numFmtId="2" fontId="44" fillId="0" borderId="0" xfId="0" applyNumberFormat="1" applyFont="1"/>
    <xf numFmtId="49" fontId="42" fillId="0" borderId="0" xfId="0" applyNumberFormat="1" applyFont="1" applyBorder="1" applyAlignment="1">
      <alignment horizontal="center" vertical="center"/>
    </xf>
    <xf numFmtId="0" fontId="44" fillId="0" borderId="0" xfId="0" applyFont="1" applyBorder="1" applyAlignment="1">
      <alignment horizontal="center" wrapText="1"/>
    </xf>
    <xf numFmtId="0" fontId="49" fillId="0" borderId="0" xfId="0" applyFont="1" applyFill="1" applyBorder="1" applyAlignment="1">
      <alignment wrapText="1"/>
    </xf>
    <xf numFmtId="0" fontId="49" fillId="14" borderId="0" xfId="0" applyFont="1" applyFill="1" applyBorder="1" applyAlignment="1">
      <alignment horizontal="center" wrapText="1"/>
    </xf>
    <xf numFmtId="0" fontId="49" fillId="14" borderId="27" xfId="0" applyFont="1" applyFill="1" applyBorder="1" applyAlignment="1">
      <alignment horizontal="center" wrapText="1"/>
    </xf>
    <xf numFmtId="0" fontId="55" fillId="0" borderId="0" xfId="0" applyFont="1"/>
    <xf numFmtId="0" fontId="41" fillId="0" borderId="0" xfId="0" applyFont="1" applyFill="1" applyBorder="1" applyAlignment="1">
      <alignment horizontal="left" vertical="center" wrapText="1"/>
    </xf>
    <xf numFmtId="0" fontId="56" fillId="0" borderId="0" xfId="0" applyFont="1" applyFill="1" applyBorder="1" applyAlignment="1">
      <alignment horizontal="left" vertical="center" wrapText="1"/>
    </xf>
    <xf numFmtId="0" fontId="57" fillId="0" borderId="0" xfId="0" applyFont="1"/>
    <xf numFmtId="49" fontId="56" fillId="4" borderId="1" xfId="0" applyNumberFormat="1" applyFont="1" applyFill="1" applyBorder="1" applyAlignment="1">
      <alignment horizontal="center" shrinkToFit="1"/>
    </xf>
    <xf numFmtId="49" fontId="56" fillId="9" borderId="1" xfId="0" applyNumberFormat="1" applyFont="1" applyFill="1" applyBorder="1" applyAlignment="1">
      <alignment horizontal="center"/>
    </xf>
    <xf numFmtId="49" fontId="56" fillId="4" borderId="1" xfId="0" applyNumberFormat="1" applyFont="1" applyFill="1" applyBorder="1" applyAlignment="1">
      <alignment horizontal="center"/>
    </xf>
    <xf numFmtId="49" fontId="57" fillId="0" borderId="0" xfId="0" applyNumberFormat="1" applyFont="1"/>
    <xf numFmtId="0" fontId="58" fillId="0" borderId="0" xfId="0" applyFont="1"/>
    <xf numFmtId="0" fontId="44" fillId="0" borderId="0" xfId="0" applyFont="1" applyBorder="1" applyAlignment="1" applyProtection="1">
      <alignment horizontal="center"/>
      <protection locked="0"/>
    </xf>
    <xf numFmtId="0" fontId="58" fillId="0" borderId="0" xfId="0" applyFont="1" applyFill="1" applyBorder="1"/>
    <xf numFmtId="0" fontId="57" fillId="0" borderId="0" xfId="0" applyFont="1" applyFill="1" applyBorder="1" applyAlignment="1">
      <alignment wrapText="1"/>
    </xf>
    <xf numFmtId="0" fontId="0" fillId="0" borderId="0" xfId="0" applyFill="1" applyBorder="1"/>
    <xf numFmtId="0" fontId="41" fillId="0" borderId="0" xfId="0" applyFont="1" applyFill="1" applyBorder="1" applyAlignment="1">
      <alignment horizontal="left" vertical="top"/>
    </xf>
    <xf numFmtId="0" fontId="42" fillId="0" borderId="0" xfId="0" applyFont="1" applyFill="1" applyBorder="1" applyAlignment="1">
      <alignment wrapText="1"/>
    </xf>
    <xf numFmtId="43" fontId="56" fillId="0" borderId="0" xfId="0" applyNumberFormat="1" applyFont="1" applyFill="1" applyBorder="1" applyAlignment="1">
      <alignment horizontal="center" wrapText="1"/>
    </xf>
    <xf numFmtId="0" fontId="50" fillId="0" borderId="0" xfId="0" applyFont="1" applyFill="1" applyBorder="1" applyAlignment="1">
      <alignment wrapText="1"/>
    </xf>
    <xf numFmtId="39" fontId="52" fillId="0" borderId="0" xfId="0" applyNumberFormat="1" applyFont="1" applyFill="1" applyBorder="1" applyAlignment="1">
      <alignment horizontal="center"/>
    </xf>
    <xf numFmtId="0" fontId="47" fillId="0" borderId="0" xfId="0" applyFont="1" applyFill="1" applyBorder="1" applyAlignment="1">
      <alignment wrapText="1"/>
    </xf>
    <xf numFmtId="0" fontId="41" fillId="0" borderId="0" xfId="0" applyFont="1" applyBorder="1" applyAlignment="1">
      <alignment horizontal="left" vertical="center" wrapText="1"/>
    </xf>
    <xf numFmtId="0" fontId="58" fillId="0" borderId="0" xfId="0" applyNumberFormat="1" applyFont="1" applyFill="1" applyBorder="1" applyAlignment="1">
      <alignment horizontal="left"/>
    </xf>
    <xf numFmtId="0" fontId="0" fillId="0" borderId="0" xfId="0" applyAlignment="1">
      <alignment vertical="center"/>
    </xf>
    <xf numFmtId="0" fontId="0" fillId="0" borderId="0" xfId="0" applyFill="1" applyBorder="1" applyAlignment="1">
      <alignment vertical="center"/>
    </xf>
    <xf numFmtId="0" fontId="0" fillId="9" borderId="0" xfId="0" applyFill="1"/>
    <xf numFmtId="0" fontId="58" fillId="0" borderId="0" xfId="0" applyFont="1" applyAlignment="1"/>
    <xf numFmtId="0" fontId="21" fillId="0" borderId="0" xfId="0" applyFont="1" applyAlignment="1">
      <alignment horizontal="left" vertical="top" wrapText="1"/>
    </xf>
    <xf numFmtId="0" fontId="21" fillId="0" borderId="0" xfId="0" applyFont="1" applyAlignment="1"/>
    <xf numFmtId="0" fontId="31" fillId="0" borderId="0" xfId="0" applyFont="1" applyFill="1" applyBorder="1" applyAlignment="1">
      <alignment horizontal="center" vertical="center"/>
    </xf>
    <xf numFmtId="0" fontId="52" fillId="15" borderId="29" xfId="0" applyFont="1" applyFill="1" applyBorder="1" applyAlignment="1">
      <alignment horizontal="right" vertical="top"/>
    </xf>
    <xf numFmtId="0" fontId="33" fillId="15" borderId="33" xfId="0" applyFont="1" applyFill="1" applyBorder="1" applyAlignment="1">
      <alignment horizontal="right"/>
    </xf>
    <xf numFmtId="0" fontId="57" fillId="0" borderId="0" xfId="0" applyFont="1" applyFill="1" applyBorder="1" applyAlignment="1">
      <alignment horizontal="left" wrapText="1"/>
    </xf>
    <xf numFmtId="43" fontId="56" fillId="4" borderId="23" xfId="0" applyNumberFormat="1" applyFont="1" applyFill="1" applyBorder="1" applyAlignment="1">
      <alignment horizontal="left"/>
    </xf>
    <xf numFmtId="43" fontId="56" fillId="4" borderId="23" xfId="0" applyNumberFormat="1" applyFont="1" applyFill="1" applyBorder="1" applyAlignment="1">
      <alignment horizontal="left" vertical="center" wrapText="1"/>
    </xf>
    <xf numFmtId="43" fontId="56" fillId="4" borderId="24" xfId="0" applyNumberFormat="1" applyFont="1" applyFill="1" applyBorder="1" applyAlignment="1">
      <alignment horizontal="left" vertical="center" wrapText="1"/>
    </xf>
    <xf numFmtId="43" fontId="56" fillId="4" borderId="23" xfId="0" applyNumberFormat="1" applyFont="1" applyFill="1" applyBorder="1" applyAlignment="1">
      <alignment horizontal="left" wrapText="1"/>
    </xf>
    <xf numFmtId="43" fontId="56" fillId="4" borderId="24" xfId="0" applyNumberFormat="1" applyFont="1" applyFill="1" applyBorder="1" applyAlignment="1">
      <alignment horizontal="left" wrapText="1"/>
    </xf>
    <xf numFmtId="0" fontId="64" fillId="0" borderId="0" xfId="0" applyFont="1" applyFill="1" applyBorder="1" applyAlignment="1">
      <alignment wrapText="1"/>
    </xf>
    <xf numFmtId="0" fontId="0" fillId="10" borderId="0" xfId="0" applyFill="1"/>
    <xf numFmtId="0" fontId="51" fillId="4" borderId="0" xfId="0" applyFont="1" applyFill="1" applyBorder="1" applyAlignment="1">
      <alignment horizontal="left" vertical="center" wrapText="1"/>
    </xf>
    <xf numFmtId="0" fontId="48" fillId="16" borderId="31" xfId="0" applyFont="1" applyFill="1" applyBorder="1" applyAlignment="1">
      <alignment horizontal="left" wrapText="1"/>
    </xf>
    <xf numFmtId="0" fontId="48" fillId="16" borderId="39" xfId="0" applyFont="1" applyFill="1" applyBorder="1" applyAlignment="1">
      <alignment horizontal="left" wrapText="1"/>
    </xf>
    <xf numFmtId="0" fontId="26" fillId="0" borderId="0" xfId="0" applyFont="1" applyAlignment="1">
      <alignment horizontal="right"/>
    </xf>
    <xf numFmtId="49" fontId="48" fillId="4" borderId="24" xfId="0" applyNumberFormat="1" applyFont="1" applyFill="1" applyBorder="1" applyAlignment="1">
      <alignment horizontal="left"/>
    </xf>
    <xf numFmtId="0" fontId="58" fillId="10" borderId="0" xfId="0" applyFont="1" applyFill="1" applyAlignment="1">
      <alignment wrapText="1"/>
    </xf>
    <xf numFmtId="0" fontId="50" fillId="13" borderId="1" xfId="0" applyFont="1" applyFill="1" applyBorder="1" applyAlignment="1" applyProtection="1">
      <alignment horizontal="center" vertical="center" shrinkToFit="1"/>
      <protection locked="0"/>
    </xf>
    <xf numFmtId="0" fontId="44" fillId="13" borderId="1" xfId="0" applyFont="1" applyFill="1" applyBorder="1" applyAlignment="1" applyProtection="1">
      <alignment horizontal="center" vertical="center"/>
      <protection locked="0"/>
    </xf>
    <xf numFmtId="0" fontId="50" fillId="12" borderId="1" xfId="0" applyFont="1" applyFill="1" applyBorder="1" applyAlignment="1" applyProtection="1">
      <alignment horizontal="center" vertical="center" shrinkToFit="1"/>
      <protection locked="0"/>
    </xf>
    <xf numFmtId="8" fontId="51" fillId="4" borderId="32" xfId="0" applyNumberFormat="1" applyFont="1" applyFill="1" applyBorder="1" applyAlignment="1">
      <alignment horizontal="center" vertical="center" shrinkToFit="1"/>
    </xf>
    <xf numFmtId="8" fontId="51" fillId="12" borderId="34" xfId="0" applyNumberFormat="1" applyFont="1" applyFill="1" applyBorder="1" applyAlignment="1" applyProtection="1">
      <alignment horizontal="center" vertical="center" shrinkToFit="1"/>
      <protection locked="0"/>
    </xf>
    <xf numFmtId="165" fontId="51" fillId="10" borderId="34" xfId="0" applyNumberFormat="1" applyFont="1" applyFill="1" applyBorder="1" applyAlignment="1">
      <alignment horizontal="center" vertical="center" shrinkToFit="1"/>
    </xf>
    <xf numFmtId="0" fontId="70" fillId="4" borderId="1" xfId="0" applyFont="1" applyFill="1" applyBorder="1" applyAlignment="1">
      <alignment horizontal="center" vertical="center" wrapText="1"/>
    </xf>
    <xf numFmtId="0" fontId="47" fillId="11" borderId="0" xfId="0" applyNumberFormat="1" applyFont="1" applyFill="1" applyBorder="1" applyAlignment="1" applyProtection="1">
      <alignment horizontal="left" vertical="center" shrinkToFit="1"/>
      <protection locked="0"/>
    </xf>
    <xf numFmtId="0" fontId="0" fillId="0" borderId="0" xfId="0" applyAlignment="1">
      <alignment horizontal="center" vertical="top"/>
    </xf>
    <xf numFmtId="0" fontId="21" fillId="0" borderId="0" xfId="0" applyFont="1" applyAlignment="1">
      <alignment horizontal="left" vertical="center" wrapText="1" indent="4"/>
    </xf>
    <xf numFmtId="0" fontId="21" fillId="0" borderId="0" xfId="0" applyFont="1" applyAlignment="1">
      <alignment horizontal="left" vertical="top" wrapText="1" indent="4"/>
    </xf>
    <xf numFmtId="0" fontId="21" fillId="0" borderId="0" xfId="0" applyFont="1" applyAlignment="1">
      <alignment horizontal="left" vertical="top" wrapText="1" indent="5"/>
    </xf>
    <xf numFmtId="0" fontId="21" fillId="0" borderId="0" xfId="0" applyFont="1" applyAlignment="1">
      <alignment horizontal="left" wrapText="1" indent="4"/>
    </xf>
    <xf numFmtId="0" fontId="21" fillId="0" borderId="0" xfId="0" applyFont="1" applyAlignment="1">
      <alignment horizontal="left" wrapText="1" indent="5"/>
    </xf>
    <xf numFmtId="0" fontId="0" fillId="0" borderId="0" xfId="0" applyAlignment="1">
      <alignment horizontal="left" indent="8"/>
    </xf>
    <xf numFmtId="0" fontId="21" fillId="0" borderId="0" xfId="0" applyFont="1" applyAlignment="1">
      <alignment horizontal="left" wrapText="1" indent="8"/>
    </xf>
    <xf numFmtId="0" fontId="0" fillId="0" borderId="0" xfId="0" applyAlignment="1">
      <alignment horizontal="left" wrapText="1" indent="3"/>
    </xf>
    <xf numFmtId="0" fontId="0" fillId="0" borderId="0" xfId="0" applyAlignment="1">
      <alignment horizontal="left" wrapText="1" indent="8"/>
    </xf>
    <xf numFmtId="0" fontId="7" fillId="0" borderId="0" xfId="2" applyAlignment="1">
      <alignment vertical="center"/>
    </xf>
    <xf numFmtId="0" fontId="6" fillId="0" borderId="0" xfId="0" applyFont="1" applyAlignment="1">
      <alignment vertical="top"/>
    </xf>
    <xf numFmtId="0" fontId="72" fillId="0" borderId="0" xfId="0" applyFont="1"/>
    <xf numFmtId="0" fontId="75" fillId="5" borderId="13" xfId="0" applyFont="1" applyFill="1" applyBorder="1" applyProtection="1">
      <protection locked="0"/>
    </xf>
    <xf numFmtId="0" fontId="75" fillId="5" borderId="1" xfId="0" applyFont="1" applyFill="1" applyBorder="1" applyProtection="1">
      <protection locked="0"/>
    </xf>
    <xf numFmtId="0" fontId="75" fillId="5" borderId="12" xfId="0" applyFont="1" applyFill="1" applyBorder="1" applyProtection="1">
      <protection locked="0"/>
    </xf>
    <xf numFmtId="0" fontId="76" fillId="5" borderId="16" xfId="0" applyFont="1" applyFill="1" applyBorder="1" applyAlignment="1" applyProtection="1">
      <alignment vertical="center" wrapText="1"/>
      <protection locked="0"/>
    </xf>
    <xf numFmtId="0" fontId="76" fillId="5" borderId="1" xfId="0" applyFont="1" applyFill="1" applyBorder="1" applyAlignment="1" applyProtection="1">
      <alignment vertical="center" wrapText="1"/>
      <protection locked="0"/>
    </xf>
    <xf numFmtId="8" fontId="76" fillId="3" borderId="1" xfId="0" applyNumberFormat="1" applyFont="1" applyFill="1" applyBorder="1" applyAlignment="1">
      <alignment vertical="center" wrapText="1"/>
    </xf>
    <xf numFmtId="1" fontId="76" fillId="5" borderId="1" xfId="0" applyNumberFormat="1" applyFont="1" applyFill="1" applyBorder="1" applyAlignment="1" applyProtection="1">
      <alignment vertical="center" wrapText="1"/>
      <protection locked="0"/>
    </xf>
    <xf numFmtId="8" fontId="19" fillId="6" borderId="47" xfId="0" applyNumberFormat="1" applyFont="1" applyFill="1" applyBorder="1" applyAlignment="1">
      <alignment horizontal="right" vertical="center" wrapText="1"/>
    </xf>
    <xf numFmtId="0" fontId="4" fillId="2" borderId="22" xfId="0" applyFont="1" applyFill="1" applyBorder="1"/>
    <xf numFmtId="8" fontId="76" fillId="3" borderId="1" xfId="0" applyNumberFormat="1" applyFont="1" applyFill="1" applyBorder="1" applyAlignment="1">
      <alignment vertical="center" shrinkToFit="1"/>
    </xf>
    <xf numFmtId="165" fontId="76" fillId="5" borderId="1" xfId="0" applyNumberFormat="1" applyFont="1" applyFill="1" applyBorder="1" applyAlignment="1" applyProtection="1">
      <alignment vertical="center" shrinkToFit="1"/>
      <protection locked="0"/>
    </xf>
    <xf numFmtId="0" fontId="76" fillId="5" borderId="1" xfId="0" applyFont="1" applyFill="1" applyBorder="1" applyAlignment="1" applyProtection="1">
      <alignment vertical="center" shrinkToFit="1"/>
      <protection locked="0"/>
    </xf>
    <xf numFmtId="1" fontId="76" fillId="5" borderId="1" xfId="0" applyNumberFormat="1" applyFont="1" applyFill="1" applyBorder="1" applyAlignment="1" applyProtection="1">
      <alignment vertical="center" shrinkToFit="1"/>
      <protection locked="0"/>
    </xf>
    <xf numFmtId="8" fontId="76" fillId="3" borderId="1" xfId="0" applyNumberFormat="1" applyFont="1" applyFill="1" applyBorder="1" applyAlignment="1" applyProtection="1">
      <alignment vertical="center" shrinkToFit="1"/>
      <protection locked="0"/>
    </xf>
    <xf numFmtId="8" fontId="76" fillId="3" borderId="17" xfId="0" applyNumberFormat="1" applyFont="1" applyFill="1" applyBorder="1" applyAlignment="1">
      <alignment vertical="center" shrinkToFit="1"/>
    </xf>
    <xf numFmtId="8" fontId="77" fillId="6" borderId="48" xfId="0" applyNumberFormat="1" applyFont="1" applyFill="1" applyBorder="1" applyAlignment="1">
      <alignment horizontal="right" vertical="center" shrinkToFit="1"/>
    </xf>
    <xf numFmtId="0" fontId="78" fillId="4" borderId="48" xfId="0" applyFont="1" applyFill="1" applyBorder="1" applyAlignment="1">
      <alignment vertical="center" shrinkToFit="1"/>
    </xf>
    <xf numFmtId="0" fontId="79" fillId="10" borderId="0" xfId="0" applyFont="1" applyFill="1" applyAlignment="1">
      <alignment horizontal="right"/>
    </xf>
    <xf numFmtId="49" fontId="48" fillId="4" borderId="12" xfId="0" applyNumberFormat="1" applyFont="1" applyFill="1" applyBorder="1" applyAlignment="1">
      <alignment horizontal="left"/>
    </xf>
    <xf numFmtId="49" fontId="47" fillId="11" borderId="13" xfId="0" applyNumberFormat="1" applyFont="1" applyFill="1" applyBorder="1" applyAlignment="1" applyProtection="1">
      <alignment horizontal="left" vertical="center" shrinkToFit="1"/>
      <protection locked="0"/>
    </xf>
    <xf numFmtId="0" fontId="47" fillId="11" borderId="13" xfId="0" applyFont="1" applyFill="1" applyBorder="1" applyAlignment="1" applyProtection="1">
      <alignment horizontal="left" vertical="center" shrinkToFit="1"/>
      <protection locked="0"/>
    </xf>
    <xf numFmtId="165" fontId="60" fillId="14" borderId="13" xfId="0" applyNumberFormat="1" applyFont="1" applyFill="1" applyBorder="1" applyAlignment="1">
      <alignment shrinkToFit="1"/>
    </xf>
    <xf numFmtId="0" fontId="41" fillId="4" borderId="1" xfId="0" applyFont="1" applyFill="1" applyBorder="1" applyAlignment="1" applyProtection="1">
      <alignment horizontal="center" shrinkToFit="1"/>
    </xf>
    <xf numFmtId="0" fontId="42" fillId="4" borderId="17" xfId="0" applyFont="1" applyFill="1" applyBorder="1" applyAlignment="1" applyProtection="1">
      <alignment horizontal="center"/>
    </xf>
    <xf numFmtId="0" fontId="42" fillId="4" borderId="1" xfId="0" applyFont="1" applyFill="1" applyBorder="1" applyAlignment="1" applyProtection="1">
      <alignment horizontal="center"/>
    </xf>
    <xf numFmtId="165" fontId="42" fillId="4" borderId="17" xfId="0" applyNumberFormat="1" applyFont="1" applyFill="1" applyBorder="1" applyAlignment="1" applyProtection="1">
      <alignment horizontal="center"/>
    </xf>
    <xf numFmtId="165" fontId="42" fillId="4" borderId="18" xfId="0" applyNumberFormat="1" applyFont="1" applyFill="1" applyBorder="1" applyAlignment="1" applyProtection="1">
      <alignment horizontal="center"/>
    </xf>
    <xf numFmtId="165" fontId="42" fillId="4" borderId="16" xfId="0" applyNumberFormat="1" applyFont="1" applyFill="1" applyBorder="1" applyAlignment="1" applyProtection="1">
      <alignment horizontal="center"/>
    </xf>
    <xf numFmtId="49" fontId="48" fillId="4" borderId="12" xfId="0" applyNumberFormat="1" applyFont="1" applyFill="1" applyBorder="1" applyAlignment="1">
      <alignment horizontal="left" vertical="center"/>
    </xf>
    <xf numFmtId="49" fontId="47" fillId="12" borderId="13" xfId="0" applyNumberFormat="1" applyFont="1" applyFill="1" applyBorder="1" applyAlignment="1" applyProtection="1">
      <alignment horizontal="left" vertical="center" shrinkToFit="1"/>
      <protection locked="0"/>
    </xf>
    <xf numFmtId="0" fontId="0" fillId="0" borderId="0" xfId="0" applyAlignment="1">
      <alignment horizontal="left" vertical="top" indent="5"/>
    </xf>
    <xf numFmtId="0" fontId="7" fillId="0" borderId="0" xfId="2" applyAlignment="1">
      <alignment horizontal="left" vertical="top" wrapText="1" indent="5"/>
    </xf>
    <xf numFmtId="0" fontId="7" fillId="0" borderId="0" xfId="2" applyFill="1" applyBorder="1" applyAlignment="1">
      <alignment horizontal="left" vertical="top" wrapText="1" indent="5"/>
    </xf>
    <xf numFmtId="0" fontId="83" fillId="5" borderId="16" xfId="0" applyFont="1" applyFill="1" applyBorder="1" applyAlignment="1" applyProtection="1">
      <alignment vertical="center" wrapText="1"/>
      <protection locked="0"/>
    </xf>
    <xf numFmtId="0" fontId="0" fillId="0" borderId="0" xfId="0" applyFill="1"/>
    <xf numFmtId="0" fontId="0" fillId="0" borderId="0" xfId="0" applyFill="1" applyAlignment="1">
      <alignment vertical="top" wrapText="1"/>
    </xf>
    <xf numFmtId="0" fontId="0" fillId="0" borderId="0" xfId="0" applyFill="1" applyAlignment="1">
      <alignment wrapText="1"/>
    </xf>
    <xf numFmtId="0" fontId="62" fillId="0" borderId="0" xfId="0" applyFont="1" applyAlignment="1">
      <alignment horizontal="left" vertical="top" wrapText="1"/>
    </xf>
    <xf numFmtId="0" fontId="15" fillId="0" borderId="13" xfId="0" applyFont="1" applyBorder="1" applyAlignment="1">
      <alignment vertical="top" wrapText="1"/>
    </xf>
    <xf numFmtId="0" fontId="7" fillId="0" borderId="13" xfId="2" applyBorder="1" applyAlignment="1">
      <alignment vertical="top" wrapText="1"/>
    </xf>
    <xf numFmtId="0" fontId="5" fillId="18" borderId="50" xfId="0" applyFont="1" applyFill="1" applyBorder="1"/>
    <xf numFmtId="0" fontId="0" fillId="18" borderId="34" xfId="0" applyFill="1" applyBorder="1" applyProtection="1">
      <protection locked="0"/>
    </xf>
    <xf numFmtId="14" fontId="76" fillId="5" borderId="1" xfId="0" applyNumberFormat="1" applyFont="1" applyFill="1" applyBorder="1" applyAlignment="1" applyProtection="1">
      <alignment vertical="center" shrinkToFit="1"/>
      <protection locked="0"/>
    </xf>
    <xf numFmtId="0" fontId="57" fillId="0" borderId="0" xfId="0" applyFont="1" applyFill="1" applyBorder="1" applyAlignment="1">
      <alignment horizontal="left"/>
    </xf>
    <xf numFmtId="0" fontId="63" fillId="0" borderId="40" xfId="0" applyFont="1" applyFill="1" applyBorder="1" applyAlignment="1" applyProtection="1">
      <alignment horizontal="left" shrinkToFit="1"/>
      <protection locked="0"/>
    </xf>
    <xf numFmtId="0" fontId="63" fillId="0" borderId="41" xfId="0" applyFont="1" applyFill="1" applyBorder="1" applyAlignment="1" applyProtection="1">
      <alignment horizontal="left" shrinkToFit="1"/>
      <protection locked="0"/>
    </xf>
    <xf numFmtId="43" fontId="30" fillId="0" borderId="0" xfId="0" applyNumberFormat="1" applyFont="1" applyBorder="1" applyAlignment="1" applyProtection="1">
      <alignment horizontal="center"/>
      <protection locked="0"/>
    </xf>
    <xf numFmtId="43" fontId="30" fillId="0" borderId="29" xfId="0" applyNumberFormat="1" applyFont="1" applyBorder="1" applyAlignment="1" applyProtection="1">
      <alignment horizontal="center"/>
      <protection locked="0"/>
    </xf>
    <xf numFmtId="0" fontId="90" fillId="0" borderId="40" xfId="0" applyFont="1" applyFill="1" applyBorder="1" applyAlignment="1" applyProtection="1">
      <alignment horizontal="left" vertical="center" shrinkToFit="1"/>
      <protection locked="0"/>
    </xf>
    <xf numFmtId="43" fontId="42" fillId="0" borderId="1" xfId="0" applyNumberFormat="1" applyFont="1" applyBorder="1" applyAlignment="1" applyProtection="1">
      <alignment horizontal="center"/>
      <protection locked="0"/>
    </xf>
    <xf numFmtId="0" fontId="42" fillId="12" borderId="1" xfId="0" applyFont="1" applyFill="1" applyBorder="1" applyAlignment="1" applyProtection="1">
      <alignment horizontal="left" shrinkToFit="1"/>
      <protection locked="0"/>
    </xf>
    <xf numFmtId="49" fontId="42" fillId="12" borderId="1" xfId="0" applyNumberFormat="1" applyFont="1" applyFill="1" applyBorder="1" applyAlignment="1" applyProtection="1">
      <alignment horizontal="left" shrinkToFit="1"/>
      <protection locked="0"/>
    </xf>
    <xf numFmtId="43" fontId="44" fillId="0" borderId="0" xfId="0" applyNumberFormat="1" applyFont="1" applyFill="1" applyBorder="1" applyAlignment="1" applyProtection="1">
      <alignment shrinkToFit="1"/>
      <protection locked="0"/>
    </xf>
    <xf numFmtId="0" fontId="44" fillId="0" borderId="0" xfId="0" applyFont="1" applyFill="1" applyBorder="1" applyAlignment="1">
      <alignment shrinkToFit="1"/>
    </xf>
    <xf numFmtId="0" fontId="0" fillId="0" borderId="0" xfId="0" applyAlignment="1" applyProtection="1">
      <alignment vertical="center"/>
      <protection locked="0"/>
    </xf>
    <xf numFmtId="49" fontId="41" fillId="4" borderId="0" xfId="0" applyNumberFormat="1" applyFont="1" applyFill="1" applyBorder="1" applyAlignment="1" applyProtection="1">
      <alignment horizontal="left" vertical="center"/>
      <protection locked="0"/>
    </xf>
    <xf numFmtId="49" fontId="41" fillId="4" borderId="1" xfId="0" applyNumberFormat="1" applyFont="1" applyFill="1" applyBorder="1" applyAlignment="1" applyProtection="1">
      <alignment horizontal="center" vertical="center"/>
      <protection locked="0"/>
    </xf>
    <xf numFmtId="0" fontId="92" fillId="0" borderId="0" xfId="0" applyFont="1" applyAlignment="1">
      <alignment horizontal="center" vertical="center"/>
    </xf>
    <xf numFmtId="49" fontId="42" fillId="12" borderId="17" xfId="0" applyNumberFormat="1" applyFont="1" applyFill="1" applyBorder="1" applyAlignment="1" applyProtection="1">
      <alignment horizontal="left" shrinkToFit="1"/>
      <protection locked="0"/>
    </xf>
    <xf numFmtId="49" fontId="42" fillId="12" borderId="18" xfId="0" applyNumberFormat="1" applyFont="1" applyFill="1" applyBorder="1" applyAlignment="1" applyProtection="1">
      <alignment horizontal="left" shrinkToFit="1"/>
      <protection locked="0"/>
    </xf>
    <xf numFmtId="49" fontId="42" fillId="12" borderId="16" xfId="0" applyNumberFormat="1" applyFont="1" applyFill="1" applyBorder="1" applyAlignment="1" applyProtection="1">
      <alignment horizontal="left" shrinkToFit="1"/>
      <protection locked="0"/>
    </xf>
    <xf numFmtId="49" fontId="41" fillId="4" borderId="42" xfId="0" applyNumberFormat="1" applyFont="1" applyFill="1" applyBorder="1" applyAlignment="1" applyProtection="1">
      <alignment horizontal="left" vertical="center"/>
      <protection locked="0"/>
    </xf>
    <xf numFmtId="49" fontId="41" fillId="4" borderId="36" xfId="0" applyNumberFormat="1" applyFont="1" applyFill="1" applyBorder="1" applyAlignment="1" applyProtection="1">
      <alignment horizontal="left" vertical="center"/>
      <protection locked="0"/>
    </xf>
    <xf numFmtId="165" fontId="42" fillId="12" borderId="17" xfId="0" applyNumberFormat="1" applyFont="1" applyFill="1" applyBorder="1" applyAlignment="1" applyProtection="1">
      <alignment horizontal="center" shrinkToFit="1"/>
      <protection locked="0"/>
    </xf>
    <xf numFmtId="165" fontId="42" fillId="12" borderId="18" xfId="0" applyNumberFormat="1" applyFont="1" applyFill="1" applyBorder="1" applyAlignment="1" applyProtection="1">
      <alignment horizontal="center" shrinkToFit="1"/>
      <protection locked="0"/>
    </xf>
    <xf numFmtId="165" fontId="42" fillId="12" borderId="16" xfId="0" applyNumberFormat="1" applyFont="1" applyFill="1" applyBorder="1" applyAlignment="1" applyProtection="1">
      <alignment horizontal="center" shrinkToFit="1"/>
      <protection locked="0"/>
    </xf>
    <xf numFmtId="165" fontId="52" fillId="4" borderId="51" xfId="0" applyNumberFormat="1" applyFont="1" applyFill="1" applyBorder="1" applyAlignment="1">
      <alignment horizontal="center"/>
    </xf>
    <xf numFmtId="165" fontId="52" fillId="4" borderId="40" xfId="0" applyNumberFormat="1" applyFont="1" applyFill="1" applyBorder="1" applyAlignment="1">
      <alignment horizontal="center"/>
    </xf>
    <xf numFmtId="165" fontId="52" fillId="4" borderId="44" xfId="0" applyNumberFormat="1" applyFont="1" applyFill="1" applyBorder="1" applyAlignment="1">
      <alignment horizontal="center"/>
    </xf>
    <xf numFmtId="43" fontId="56" fillId="4" borderId="35" xfId="0" applyNumberFormat="1" applyFont="1" applyFill="1" applyBorder="1" applyAlignment="1">
      <alignment horizontal="center" wrapText="1"/>
    </xf>
    <xf numFmtId="43" fontId="56" fillId="4" borderId="36" xfId="0" applyNumberFormat="1" applyFont="1" applyFill="1" applyBorder="1" applyAlignment="1">
      <alignment horizontal="center" wrapText="1"/>
    </xf>
    <xf numFmtId="43" fontId="56" fillId="4" borderId="37" xfId="0" applyNumberFormat="1" applyFont="1" applyFill="1" applyBorder="1" applyAlignment="1">
      <alignment horizontal="center" wrapText="1"/>
    </xf>
    <xf numFmtId="0" fontId="50" fillId="12" borderId="17" xfId="0" applyFont="1" applyFill="1" applyBorder="1" applyAlignment="1" applyProtection="1">
      <alignment horizontal="center" vertical="center" shrinkToFit="1"/>
      <protection locked="0"/>
    </xf>
    <xf numFmtId="0" fontId="50" fillId="12" borderId="18" xfId="0" applyFont="1" applyFill="1" applyBorder="1" applyAlignment="1" applyProtection="1">
      <alignment horizontal="center" vertical="center" shrinkToFit="1"/>
      <protection locked="0"/>
    </xf>
    <xf numFmtId="0" fontId="50" fillId="12" borderId="16" xfId="0" applyFont="1" applyFill="1" applyBorder="1" applyAlignment="1" applyProtection="1">
      <alignment horizontal="center" vertical="center" shrinkToFit="1"/>
      <protection locked="0"/>
    </xf>
    <xf numFmtId="49" fontId="56" fillId="4" borderId="17" xfId="0" applyNumberFormat="1" applyFont="1" applyFill="1" applyBorder="1" applyAlignment="1">
      <alignment wrapText="1"/>
    </xf>
    <xf numFmtId="49" fontId="56" fillId="4" borderId="18" xfId="0" applyNumberFormat="1" applyFont="1" applyFill="1" applyBorder="1" applyAlignment="1">
      <alignment wrapText="1"/>
    </xf>
    <xf numFmtId="49" fontId="56" fillId="4" borderId="16" xfId="0" applyNumberFormat="1" applyFont="1" applyFill="1" applyBorder="1" applyAlignment="1">
      <alignment wrapText="1"/>
    </xf>
    <xf numFmtId="165" fontId="50" fillId="13" borderId="17" xfId="0" applyNumberFormat="1" applyFont="1" applyFill="1" applyBorder="1" applyAlignment="1" applyProtection="1">
      <alignment horizontal="center" vertical="center" shrinkToFit="1"/>
      <protection locked="0"/>
    </xf>
    <xf numFmtId="165" fontId="50" fillId="13" borderId="18" xfId="0" applyNumberFormat="1" applyFont="1" applyFill="1" applyBorder="1" applyAlignment="1" applyProtection="1">
      <alignment horizontal="center" vertical="center" shrinkToFit="1"/>
      <protection locked="0"/>
    </xf>
    <xf numFmtId="165" fontId="50" fillId="13" borderId="16" xfId="0" applyNumberFormat="1" applyFont="1" applyFill="1" applyBorder="1" applyAlignment="1" applyProtection="1">
      <alignment horizontal="center" vertical="center" shrinkToFit="1"/>
      <protection locked="0"/>
    </xf>
    <xf numFmtId="43" fontId="56" fillId="4" borderId="35" xfId="0" applyNumberFormat="1" applyFont="1" applyFill="1" applyBorder="1" applyAlignment="1">
      <alignment horizontal="left" wrapText="1"/>
    </xf>
    <xf numFmtId="43" fontId="56" fillId="4" borderId="37" xfId="0" applyNumberFormat="1" applyFont="1" applyFill="1" applyBorder="1" applyAlignment="1">
      <alignment horizontal="left" wrapText="1"/>
    </xf>
    <xf numFmtId="14" fontId="42" fillId="0" borderId="12" xfId="0" applyNumberFormat="1" applyFont="1" applyBorder="1" applyAlignment="1" applyProtection="1">
      <alignment horizontal="center" vertical="center"/>
      <protection locked="0"/>
    </xf>
    <xf numFmtId="14" fontId="42" fillId="0" borderId="13" xfId="0" applyNumberFormat="1" applyFont="1" applyBorder="1" applyAlignment="1" applyProtection="1">
      <alignment horizontal="center" vertical="center"/>
      <protection locked="0"/>
    </xf>
    <xf numFmtId="49" fontId="48" fillId="4" borderId="20" xfId="0" applyNumberFormat="1" applyFont="1" applyFill="1" applyBorder="1" applyAlignment="1">
      <alignment horizontal="left" vertical="center"/>
    </xf>
    <xf numFmtId="49" fontId="48" fillId="4" borderId="22" xfId="0" applyNumberFormat="1" applyFont="1" applyFill="1" applyBorder="1" applyAlignment="1">
      <alignment horizontal="left" vertical="center"/>
    </xf>
    <xf numFmtId="49" fontId="48" fillId="4" borderId="21" xfId="0" applyNumberFormat="1" applyFont="1" applyFill="1" applyBorder="1" applyAlignment="1">
      <alignment horizontal="left" vertical="center"/>
    </xf>
    <xf numFmtId="0" fontId="89" fillId="0" borderId="40" xfId="0" applyFont="1" applyFill="1" applyBorder="1" applyAlignment="1" applyProtection="1">
      <alignment horizontal="center" vertical="center" shrinkToFit="1"/>
      <protection locked="0"/>
    </xf>
    <xf numFmtId="0" fontId="71" fillId="0" borderId="23" xfId="0" applyFont="1" applyBorder="1" applyAlignment="1">
      <alignment horizontal="center" vertical="center" textRotation="255"/>
    </xf>
    <xf numFmtId="0" fontId="71" fillId="0" borderId="26" xfId="0" applyFont="1" applyBorder="1" applyAlignment="1">
      <alignment horizontal="center" vertical="center" textRotation="255"/>
    </xf>
    <xf numFmtId="0" fontId="71" fillId="0" borderId="28" xfId="0" applyFont="1" applyBorder="1" applyAlignment="1">
      <alignment horizontal="center" vertical="center" textRotation="255"/>
    </xf>
    <xf numFmtId="0" fontId="47" fillId="11" borderId="15" xfId="0" applyFont="1" applyFill="1" applyBorder="1" applyAlignment="1" applyProtection="1">
      <alignment horizontal="left" vertical="center" shrinkToFit="1"/>
      <protection locked="0"/>
    </xf>
    <xf numFmtId="0" fontId="47" fillId="11" borderId="14" xfId="0" applyFont="1" applyFill="1" applyBorder="1" applyAlignment="1" applyProtection="1">
      <alignment horizontal="left" vertical="center" shrinkToFit="1"/>
      <protection locked="0"/>
    </xf>
    <xf numFmtId="49" fontId="47" fillId="11" borderId="15" xfId="0" applyNumberFormat="1" applyFont="1" applyFill="1" applyBorder="1" applyAlignment="1" applyProtection="1">
      <alignment horizontal="left" vertical="center" shrinkToFit="1"/>
      <protection locked="0"/>
    </xf>
    <xf numFmtId="49" fontId="47" fillId="11" borderId="19" xfId="0" applyNumberFormat="1" applyFont="1" applyFill="1" applyBorder="1" applyAlignment="1" applyProtection="1">
      <alignment horizontal="left" vertical="center" shrinkToFit="1"/>
      <protection locked="0"/>
    </xf>
    <xf numFmtId="49" fontId="47" fillId="11" borderId="14" xfId="0" applyNumberFormat="1" applyFont="1" applyFill="1" applyBorder="1" applyAlignment="1" applyProtection="1">
      <alignment horizontal="left" vertical="center" shrinkToFit="1"/>
      <protection locked="0"/>
    </xf>
    <xf numFmtId="49" fontId="48" fillId="4" borderId="20" xfId="0" applyNumberFormat="1" applyFont="1" applyFill="1" applyBorder="1" applyAlignment="1">
      <alignment horizontal="left"/>
    </xf>
    <xf numFmtId="49" fontId="48" fillId="4" borderId="22" xfId="0" applyNumberFormat="1" applyFont="1" applyFill="1" applyBorder="1" applyAlignment="1">
      <alignment horizontal="left"/>
    </xf>
    <xf numFmtId="49" fontId="48" fillId="4" borderId="21" xfId="0" applyNumberFormat="1" applyFont="1" applyFill="1" applyBorder="1" applyAlignment="1">
      <alignment horizontal="left"/>
    </xf>
    <xf numFmtId="0" fontId="48" fillId="16" borderId="52" xfId="0" applyFont="1" applyFill="1" applyBorder="1" applyAlignment="1">
      <alignment horizontal="left"/>
    </xf>
    <xf numFmtId="0" fontId="48" fillId="16" borderId="19" xfId="0" applyFont="1" applyFill="1" applyBorder="1" applyAlignment="1">
      <alignment horizontal="left"/>
    </xf>
    <xf numFmtId="0" fontId="48" fillId="16" borderId="36" xfId="0" applyFont="1" applyFill="1" applyBorder="1" applyAlignment="1">
      <alignment horizontal="left"/>
    </xf>
    <xf numFmtId="0" fontId="48" fillId="16" borderId="37" xfId="0" applyFont="1" applyFill="1" applyBorder="1" applyAlignment="1">
      <alignment horizontal="left"/>
    </xf>
    <xf numFmtId="0" fontId="49" fillId="16" borderId="17" xfId="0" applyFont="1" applyFill="1" applyBorder="1" applyAlignment="1">
      <alignment horizontal="left" vertical="center" wrapText="1"/>
    </xf>
    <xf numFmtId="0" fontId="49" fillId="16" borderId="18" xfId="0" applyFont="1" applyFill="1" applyBorder="1" applyAlignment="1">
      <alignment horizontal="left" vertical="center" wrapText="1"/>
    </xf>
    <xf numFmtId="0" fontId="49" fillId="16" borderId="38" xfId="0" applyFont="1" applyFill="1" applyBorder="1" applyAlignment="1">
      <alignment horizontal="left" vertical="center" wrapText="1"/>
    </xf>
    <xf numFmtId="0" fontId="49" fillId="16" borderId="51" xfId="0" applyFont="1" applyFill="1" applyBorder="1" applyAlignment="1">
      <alignment horizontal="left" vertical="center" wrapText="1"/>
    </xf>
    <xf numFmtId="0" fontId="49" fillId="16" borderId="40" xfId="0" applyFont="1" applyFill="1" applyBorder="1" applyAlignment="1">
      <alignment horizontal="left" vertical="center" wrapText="1"/>
    </xf>
    <xf numFmtId="0" fontId="49" fillId="16" borderId="41" xfId="0" applyFont="1" applyFill="1" applyBorder="1" applyAlignment="1">
      <alignment horizontal="left" vertical="center" wrapText="1"/>
    </xf>
    <xf numFmtId="0" fontId="47" fillId="11" borderId="19" xfId="0" applyFont="1" applyFill="1" applyBorder="1" applyAlignment="1" applyProtection="1">
      <alignment horizontal="left" vertical="center" shrinkToFit="1"/>
      <protection locked="0"/>
    </xf>
    <xf numFmtId="49" fontId="80" fillId="4" borderId="20" xfId="0" applyNumberFormat="1" applyFont="1" applyFill="1" applyBorder="1" applyAlignment="1">
      <alignment horizontal="left" vertical="center"/>
    </xf>
    <xf numFmtId="49" fontId="80" fillId="4" borderId="22" xfId="0" applyNumberFormat="1" applyFont="1" applyFill="1" applyBorder="1" applyAlignment="1">
      <alignment horizontal="left" vertical="center"/>
    </xf>
    <xf numFmtId="49" fontId="80" fillId="4" borderId="21" xfId="0" applyNumberFormat="1" applyFont="1" applyFill="1" applyBorder="1" applyAlignment="1">
      <alignment horizontal="left" vertical="center"/>
    </xf>
    <xf numFmtId="49" fontId="47" fillId="12" borderId="15" xfId="0" applyNumberFormat="1" applyFont="1" applyFill="1" applyBorder="1" applyAlignment="1" applyProtection="1">
      <alignment horizontal="left" vertical="center" shrinkToFit="1"/>
      <protection locked="0"/>
    </xf>
    <xf numFmtId="49" fontId="47" fillId="12" borderId="19" xfId="0" applyNumberFormat="1" applyFont="1" applyFill="1" applyBorder="1" applyAlignment="1" applyProtection="1">
      <alignment horizontal="left" vertical="center" shrinkToFit="1"/>
      <protection locked="0"/>
    </xf>
    <xf numFmtId="49" fontId="47" fillId="12" borderId="14" xfId="0" applyNumberFormat="1" applyFont="1" applyFill="1" applyBorder="1" applyAlignment="1" applyProtection="1">
      <alignment horizontal="left" vertical="center" shrinkToFit="1"/>
      <protection locked="0"/>
    </xf>
    <xf numFmtId="0" fontId="56" fillId="10" borderId="40" xfId="0" applyFont="1" applyFill="1" applyBorder="1" applyAlignment="1">
      <alignment horizontal="right" vertical="center" wrapText="1"/>
    </xf>
    <xf numFmtId="165" fontId="52" fillId="17" borderId="40" xfId="0" applyNumberFormat="1" applyFont="1" applyFill="1" applyBorder="1" applyAlignment="1" applyProtection="1">
      <alignment horizontal="center" vertical="center" shrinkToFit="1"/>
    </xf>
    <xf numFmtId="165" fontId="52" fillId="17" borderId="41" xfId="0" applyNumberFormat="1" applyFont="1" applyFill="1" applyBorder="1" applyAlignment="1" applyProtection="1">
      <alignment horizontal="center" vertical="center" shrinkToFit="1"/>
    </xf>
    <xf numFmtId="49" fontId="56" fillId="4" borderId="17" xfId="0" applyNumberFormat="1" applyFont="1" applyFill="1" applyBorder="1" applyAlignment="1">
      <alignment horizontal="left"/>
    </xf>
    <xf numFmtId="49" fontId="56" fillId="4" borderId="18" xfId="0" applyNumberFormat="1" applyFont="1" applyFill="1" applyBorder="1" applyAlignment="1">
      <alignment horizontal="left"/>
    </xf>
    <xf numFmtId="49" fontId="56" fillId="4" borderId="16" xfId="0" applyNumberFormat="1" applyFont="1" applyFill="1" applyBorder="1" applyAlignment="1">
      <alignment horizontal="left"/>
    </xf>
    <xf numFmtId="0" fontId="52" fillId="0" borderId="0" xfId="0" applyFont="1" applyAlignment="1">
      <alignment horizontal="center"/>
    </xf>
    <xf numFmtId="167" fontId="41" fillId="14" borderId="0" xfId="0" applyNumberFormat="1" applyFont="1" applyFill="1" applyBorder="1" applyAlignment="1" applyProtection="1">
      <alignment horizontal="center" vertical="center" wrapText="1"/>
      <protection locked="0"/>
    </xf>
    <xf numFmtId="167" fontId="41" fillId="14" borderId="2" xfId="0" applyNumberFormat="1" applyFont="1" applyFill="1" applyBorder="1" applyAlignment="1" applyProtection="1">
      <alignment horizontal="center" vertical="center" wrapText="1"/>
      <protection locked="0"/>
    </xf>
    <xf numFmtId="49" fontId="48" fillId="4" borderId="20" xfId="0" applyNumberFormat="1" applyFont="1" applyFill="1" applyBorder="1" applyAlignment="1">
      <alignment horizontal="left" vertical="center" wrapText="1"/>
    </xf>
    <xf numFmtId="49" fontId="48" fillId="4" borderId="22" xfId="0" applyNumberFormat="1" applyFont="1" applyFill="1" applyBorder="1" applyAlignment="1">
      <alignment horizontal="left" vertical="center" wrapText="1"/>
    </xf>
    <xf numFmtId="49" fontId="48" fillId="4" borderId="21" xfId="0" applyNumberFormat="1" applyFont="1" applyFill="1" applyBorder="1" applyAlignment="1">
      <alignment horizontal="left" vertical="center" wrapText="1"/>
    </xf>
    <xf numFmtId="166" fontId="47" fillId="11" borderId="15" xfId="0" applyNumberFormat="1" applyFont="1" applyFill="1" applyBorder="1" applyAlignment="1" applyProtection="1">
      <alignment horizontal="left" vertical="center" shrinkToFit="1"/>
      <protection locked="0"/>
    </xf>
    <xf numFmtId="166" fontId="47" fillId="11" borderId="14" xfId="0" applyNumberFormat="1" applyFont="1" applyFill="1" applyBorder="1" applyAlignment="1" applyProtection="1">
      <alignment horizontal="left" vertical="center" shrinkToFit="1"/>
      <protection locked="0"/>
    </xf>
    <xf numFmtId="49" fontId="48" fillId="4" borderId="20" xfId="0" applyNumberFormat="1" applyFont="1" applyFill="1" applyBorder="1" applyAlignment="1"/>
    <xf numFmtId="49" fontId="48" fillId="4" borderId="22" xfId="0" applyNumberFormat="1" applyFont="1" applyFill="1" applyBorder="1" applyAlignment="1"/>
    <xf numFmtId="49" fontId="48" fillId="4" borderId="21" xfId="0" applyNumberFormat="1" applyFont="1" applyFill="1" applyBorder="1" applyAlignment="1"/>
    <xf numFmtId="49" fontId="48" fillId="4" borderId="20" xfId="0" applyNumberFormat="1" applyFont="1" applyFill="1" applyBorder="1" applyAlignment="1">
      <alignment horizontal="left" vertical="top"/>
    </xf>
    <xf numFmtId="49" fontId="48" fillId="4" borderId="22" xfId="0" applyNumberFormat="1" applyFont="1" applyFill="1" applyBorder="1" applyAlignment="1">
      <alignment horizontal="left" vertical="top"/>
    </xf>
    <xf numFmtId="49" fontId="48" fillId="4" borderId="21" xfId="0" applyNumberFormat="1" applyFont="1" applyFill="1" applyBorder="1" applyAlignment="1">
      <alignment horizontal="left" vertical="top"/>
    </xf>
    <xf numFmtId="49" fontId="47" fillId="11" borderId="49" xfId="0" applyNumberFormat="1" applyFont="1" applyFill="1" applyBorder="1" applyAlignment="1" applyProtection="1">
      <alignment horizontal="left" vertical="center" shrinkToFit="1"/>
      <protection locked="0"/>
    </xf>
    <xf numFmtId="0" fontId="82" fillId="10" borderId="0" xfId="0" applyFont="1" applyFill="1" applyAlignment="1">
      <alignment horizontal="left" vertical="center" wrapText="1"/>
    </xf>
    <xf numFmtId="0" fontId="82" fillId="10" borderId="0" xfId="0" applyFont="1" applyFill="1" applyBorder="1" applyAlignment="1">
      <alignment horizontal="left" vertical="center" wrapText="1"/>
    </xf>
    <xf numFmtId="0" fontId="82" fillId="10" borderId="29" xfId="0" applyFont="1" applyFill="1" applyBorder="1" applyAlignment="1">
      <alignment horizontal="left" vertical="center" wrapText="1"/>
    </xf>
    <xf numFmtId="0" fontId="47" fillId="11" borderId="49" xfId="0" applyNumberFormat="1" applyFont="1" applyFill="1" applyBorder="1" applyAlignment="1" applyProtection="1">
      <alignment horizontal="left" vertical="center" shrinkToFit="1"/>
      <protection locked="0"/>
    </xf>
    <xf numFmtId="0" fontId="47" fillId="11" borderId="2" xfId="0" applyNumberFormat="1" applyFont="1" applyFill="1" applyBorder="1" applyAlignment="1" applyProtection="1">
      <alignment horizontal="left" vertical="center" shrinkToFit="1"/>
      <protection locked="0"/>
    </xf>
    <xf numFmtId="0" fontId="60" fillId="0" borderId="17" xfId="0" applyNumberFormat="1" applyFont="1" applyBorder="1" applyAlignment="1" applyProtection="1">
      <alignment horizontal="left" shrinkToFit="1"/>
      <protection locked="0"/>
    </xf>
    <xf numFmtId="0" fontId="60" fillId="0" borderId="18" xfId="0" applyNumberFormat="1" applyFont="1" applyBorder="1" applyAlignment="1" applyProtection="1">
      <alignment horizontal="left" shrinkToFit="1"/>
      <protection locked="0"/>
    </xf>
    <xf numFmtId="0" fontId="60" fillId="0" borderId="16" xfId="0" applyNumberFormat="1" applyFont="1" applyBorder="1" applyAlignment="1" applyProtection="1">
      <alignment horizontal="left" shrinkToFit="1"/>
      <protection locked="0"/>
    </xf>
    <xf numFmtId="43" fontId="30" fillId="0" borderId="17" xfId="0" applyNumberFormat="1" applyFont="1" applyBorder="1" applyAlignment="1" applyProtection="1">
      <alignment horizontal="center"/>
      <protection locked="0"/>
    </xf>
    <xf numFmtId="43" fontId="30" fillId="0" borderId="18" xfId="0" applyNumberFormat="1" applyFont="1" applyBorder="1" applyAlignment="1" applyProtection="1">
      <alignment horizontal="center"/>
      <protection locked="0"/>
    </xf>
    <xf numFmtId="43" fontId="30" fillId="0" borderId="16" xfId="0" applyNumberFormat="1" applyFont="1" applyBorder="1" applyAlignment="1" applyProtection="1">
      <alignment horizontal="center"/>
      <protection locked="0"/>
    </xf>
    <xf numFmtId="0" fontId="40" fillId="0" borderId="24" xfId="0" applyFont="1" applyBorder="1" applyAlignment="1">
      <alignment horizontal="center" vertical="center" textRotation="255"/>
    </xf>
    <xf numFmtId="0" fontId="40" fillId="0" borderId="0" xfId="0" applyFont="1" applyBorder="1" applyAlignment="1">
      <alignment horizontal="center" vertical="center" textRotation="255"/>
    </xf>
    <xf numFmtId="0" fontId="40" fillId="0" borderId="29" xfId="0" applyFont="1" applyBorder="1" applyAlignment="1">
      <alignment horizontal="center" vertical="center" textRotation="255"/>
    </xf>
    <xf numFmtId="0" fontId="59" fillId="0" borderId="32" xfId="0" applyFont="1" applyBorder="1" applyAlignment="1">
      <alignment horizontal="center" vertical="center" textRotation="255"/>
    </xf>
    <xf numFmtId="0" fontId="59" fillId="0" borderId="45" xfId="0" applyFont="1" applyBorder="1" applyAlignment="1">
      <alignment horizontal="center" vertical="center" textRotation="255"/>
    </xf>
    <xf numFmtId="0" fontId="59" fillId="0" borderId="26" xfId="0" applyFont="1" applyBorder="1" applyAlignment="1">
      <alignment horizontal="center" vertical="center" textRotation="255"/>
    </xf>
    <xf numFmtId="0" fontId="59" fillId="0" borderId="28" xfId="0" applyFont="1" applyBorder="1" applyAlignment="1">
      <alignment horizontal="center" vertical="center" textRotation="255"/>
    </xf>
    <xf numFmtId="0" fontId="52" fillId="15" borderId="29" xfId="0" applyFont="1" applyFill="1" applyBorder="1" applyAlignment="1">
      <alignment horizontal="right" vertical="top"/>
    </xf>
    <xf numFmtId="0" fontId="52" fillId="15" borderId="0" xfId="0" applyFont="1" applyFill="1" applyBorder="1" applyAlignment="1">
      <alignment horizontal="right" vertical="top"/>
    </xf>
    <xf numFmtId="0" fontId="40" fillId="0" borderId="32" xfId="0" applyFont="1" applyBorder="1" applyAlignment="1">
      <alignment horizontal="center" vertical="center" textRotation="255"/>
    </xf>
    <xf numFmtId="0" fontId="40" fillId="0" borderId="45" xfId="0" applyFont="1" applyBorder="1" applyAlignment="1">
      <alignment horizontal="center" vertical="center" textRotation="255"/>
    </xf>
    <xf numFmtId="0" fontId="40" fillId="0" borderId="46" xfId="0" applyFont="1" applyBorder="1" applyAlignment="1">
      <alignment horizontal="center" vertical="center" textRotation="255"/>
    </xf>
    <xf numFmtId="0" fontId="40" fillId="0" borderId="23" xfId="0" applyFont="1" applyBorder="1" applyAlignment="1">
      <alignment horizontal="center" vertical="center" textRotation="255"/>
    </xf>
    <xf numFmtId="0" fontId="40" fillId="0" borderId="26" xfId="0" applyFont="1" applyBorder="1" applyAlignment="1">
      <alignment horizontal="center" vertical="center" textRotation="255"/>
    </xf>
    <xf numFmtId="0" fontId="40" fillId="0" borderId="28" xfId="0" applyFont="1" applyBorder="1" applyAlignment="1">
      <alignment horizontal="center" vertical="center" textRotation="255"/>
    </xf>
    <xf numFmtId="0" fontId="54" fillId="9" borderId="24" xfId="0" applyFont="1" applyFill="1" applyBorder="1" applyAlignment="1">
      <alignment horizontal="left" vertical="center"/>
    </xf>
    <xf numFmtId="0" fontId="54" fillId="9" borderId="25" xfId="0" applyFont="1" applyFill="1" applyBorder="1" applyAlignment="1">
      <alignment horizontal="left" vertical="center"/>
    </xf>
    <xf numFmtId="0" fontId="54" fillId="9" borderId="29" xfId="0" applyFont="1" applyFill="1" applyBorder="1" applyAlignment="1">
      <alignment horizontal="left" vertical="center"/>
    </xf>
    <xf numFmtId="0" fontId="54" fillId="9" borderId="30" xfId="0" applyFont="1" applyFill="1" applyBorder="1" applyAlignment="1">
      <alignment horizontal="left" vertical="center"/>
    </xf>
    <xf numFmtId="0" fontId="42" fillId="4" borderId="42" xfId="0" applyFont="1" applyFill="1" applyBorder="1" applyAlignment="1" applyProtection="1">
      <alignment horizontal="left"/>
    </xf>
    <xf numFmtId="0" fontId="42" fillId="4" borderId="36" xfId="0" applyFont="1" applyFill="1" applyBorder="1" applyAlignment="1" applyProtection="1">
      <alignment horizontal="left"/>
    </xf>
    <xf numFmtId="0" fontId="42" fillId="4" borderId="43" xfId="0" applyFont="1" applyFill="1" applyBorder="1" applyAlignment="1" applyProtection="1">
      <alignment horizontal="left"/>
    </xf>
    <xf numFmtId="0" fontId="51" fillId="10" borderId="36" xfId="0" applyFont="1" applyFill="1" applyBorder="1" applyAlignment="1">
      <alignment horizontal="left" vertical="center" wrapText="1"/>
    </xf>
    <xf numFmtId="0" fontId="48" fillId="10" borderId="23" xfId="0" applyFont="1" applyFill="1" applyBorder="1" applyAlignment="1">
      <alignment horizontal="left" vertical="center" wrapText="1"/>
    </xf>
    <xf numFmtId="0" fontId="48" fillId="10" borderId="24" xfId="0" applyFont="1" applyFill="1" applyBorder="1" applyAlignment="1">
      <alignment horizontal="left" vertical="center" wrapText="1"/>
    </xf>
    <xf numFmtId="0" fontId="48" fillId="10" borderId="25" xfId="0" applyFont="1" applyFill="1" applyBorder="1" applyAlignment="1">
      <alignment horizontal="left" vertical="center" wrapText="1"/>
    </xf>
    <xf numFmtId="0" fontId="48" fillId="10" borderId="28" xfId="0" applyFont="1" applyFill="1" applyBorder="1" applyAlignment="1">
      <alignment horizontal="left" vertical="center" wrapText="1"/>
    </xf>
    <xf numFmtId="0" fontId="48" fillId="10" borderId="29" xfId="0" applyFont="1" applyFill="1" applyBorder="1" applyAlignment="1">
      <alignment horizontal="left" vertical="center" wrapText="1"/>
    </xf>
    <xf numFmtId="0" fontId="48" fillId="10" borderId="0" xfId="0" applyFont="1" applyFill="1" applyBorder="1" applyAlignment="1">
      <alignment horizontal="left" vertical="center" wrapText="1"/>
    </xf>
    <xf numFmtId="0" fontId="48" fillId="10" borderId="27" xfId="0" applyFont="1" applyFill="1" applyBorder="1" applyAlignment="1">
      <alignment horizontal="left" vertical="center" wrapText="1"/>
    </xf>
    <xf numFmtId="0" fontId="41" fillId="4" borderId="40" xfId="0" applyFont="1" applyFill="1" applyBorder="1" applyAlignment="1">
      <alignment horizontal="right"/>
    </xf>
    <xf numFmtId="0" fontId="41" fillId="4" borderId="44" xfId="0" applyFont="1" applyFill="1" applyBorder="1" applyAlignment="1">
      <alignment horizontal="right"/>
    </xf>
    <xf numFmtId="0" fontId="56" fillId="4" borderId="1" xfId="0" applyFont="1" applyFill="1" applyBorder="1" applyAlignment="1">
      <alignment horizontal="right" vertical="center" wrapText="1"/>
    </xf>
    <xf numFmtId="0" fontId="41" fillId="15" borderId="28" xfId="0" applyFont="1" applyFill="1" applyBorder="1" applyAlignment="1">
      <alignment horizontal="left" vertical="center" wrapText="1"/>
    </xf>
    <xf numFmtId="0" fontId="41" fillId="15" borderId="29" xfId="0" applyFont="1" applyFill="1" applyBorder="1" applyAlignment="1">
      <alignment horizontal="left" vertical="center" wrapText="1"/>
    </xf>
    <xf numFmtId="0" fontId="41" fillId="15" borderId="30" xfId="0" applyFont="1" applyFill="1" applyBorder="1" applyAlignment="1">
      <alignment horizontal="left" vertical="center" wrapText="1"/>
    </xf>
    <xf numFmtId="0" fontId="52" fillId="15" borderId="1" xfId="0" applyFont="1" applyFill="1" applyBorder="1" applyAlignment="1">
      <alignment horizontal="right"/>
    </xf>
    <xf numFmtId="0" fontId="44" fillId="12" borderId="26" xfId="0" applyFont="1" applyFill="1" applyBorder="1" applyAlignment="1" applyProtection="1">
      <alignment horizontal="left" vertical="center" wrapText="1"/>
      <protection locked="0"/>
    </xf>
    <xf numFmtId="0" fontId="44" fillId="12" borderId="0" xfId="0" applyFont="1" applyFill="1" applyBorder="1" applyAlignment="1" applyProtection="1">
      <alignment horizontal="left" vertical="center" wrapText="1"/>
      <protection locked="0"/>
    </xf>
    <xf numFmtId="0" fontId="56" fillId="15" borderId="23" xfId="0" applyFont="1" applyFill="1" applyBorder="1" applyAlignment="1">
      <alignment vertical="center"/>
    </xf>
    <xf numFmtId="0" fontId="56" fillId="15" borderId="24" xfId="0" applyFont="1" applyFill="1" applyBorder="1" applyAlignment="1">
      <alignment vertical="center"/>
    </xf>
    <xf numFmtId="49" fontId="41" fillId="4" borderId="23" xfId="0" applyNumberFormat="1" applyFont="1" applyFill="1" applyBorder="1" applyAlignment="1" applyProtection="1">
      <alignment horizontal="left" vertical="center"/>
      <protection locked="0"/>
    </xf>
    <xf numFmtId="49" fontId="41" fillId="4" borderId="24" xfId="0" applyNumberFormat="1" applyFont="1" applyFill="1" applyBorder="1" applyAlignment="1" applyProtection="1">
      <alignment horizontal="left" vertical="center"/>
      <protection locked="0"/>
    </xf>
    <xf numFmtId="43" fontId="30" fillId="0" borderId="1" xfId="0" applyNumberFormat="1" applyFont="1" applyBorder="1" applyAlignment="1" applyProtection="1">
      <alignment horizontal="center"/>
      <protection locked="0"/>
    </xf>
    <xf numFmtId="0" fontId="57" fillId="10" borderId="0" xfId="0" applyFont="1" applyFill="1"/>
    <xf numFmtId="0" fontId="0" fillId="18" borderId="0" xfId="0" applyFill="1" applyAlignment="1">
      <alignment wrapText="1"/>
    </xf>
    <xf numFmtId="0" fontId="66" fillId="0" borderId="0" xfId="0" applyFont="1" applyAlignment="1">
      <alignment horizontal="left" vertical="center" wrapText="1"/>
    </xf>
    <xf numFmtId="0" fontId="10" fillId="0" borderId="0" xfId="0" applyFont="1" applyAlignment="1">
      <alignment horizontal="left" vertical="center" wrapText="1"/>
    </xf>
    <xf numFmtId="0" fontId="29" fillId="0" borderId="0" xfId="0" applyFont="1" applyAlignment="1">
      <alignment horizontal="right" vertical="center" wrapText="1"/>
    </xf>
    <xf numFmtId="0" fontId="5" fillId="0" borderId="0" xfId="0" applyFont="1" applyAlignment="1">
      <alignment horizontal="right" vertical="center" wrapText="1"/>
    </xf>
    <xf numFmtId="0" fontId="5" fillId="0" borderId="19" xfId="0" applyFont="1" applyBorder="1" applyAlignment="1">
      <alignment horizontal="right" vertical="center" wrapText="1"/>
    </xf>
    <xf numFmtId="8" fontId="24" fillId="17" borderId="0" xfId="0" applyNumberFormat="1" applyFont="1" applyFill="1" applyAlignment="1">
      <alignment horizontal="right" vertical="center" wrapText="1"/>
    </xf>
    <xf numFmtId="8" fontId="24" fillId="17" borderId="19" xfId="0" applyNumberFormat="1" applyFont="1" applyFill="1" applyBorder="1" applyAlignment="1">
      <alignment horizontal="right" vertical="center" wrapText="1"/>
    </xf>
    <xf numFmtId="0" fontId="25" fillId="0" borderId="19" xfId="0" applyFont="1" applyBorder="1" applyAlignment="1">
      <alignment horizontal="left"/>
    </xf>
    <xf numFmtId="0" fontId="13" fillId="0" borderId="0" xfId="0" applyFont="1" applyAlignment="1">
      <alignment vertical="center"/>
    </xf>
    <xf numFmtId="0" fontId="94" fillId="0" borderId="0" xfId="0" applyFont="1" applyAlignment="1">
      <alignment vertical="center"/>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73" fillId="5" borderId="17" xfId="0" applyFont="1" applyFill="1" applyBorder="1" applyAlignment="1" applyProtection="1">
      <alignment horizontal="left" vertical="top"/>
      <protection locked="0"/>
    </xf>
    <xf numFmtId="0" fontId="73" fillId="5" borderId="16" xfId="0" applyFont="1" applyFill="1" applyBorder="1" applyAlignment="1" applyProtection="1">
      <alignment horizontal="left" vertical="top"/>
      <protection locked="0"/>
    </xf>
    <xf numFmtId="49" fontId="73" fillId="5" borderId="20" xfId="0" applyNumberFormat="1" applyFont="1" applyFill="1" applyBorder="1" applyAlignment="1" applyProtection="1">
      <alignment horizontal="left" vertical="top"/>
      <protection locked="0"/>
    </xf>
    <xf numFmtId="0" fontId="73" fillId="5" borderId="16" xfId="0" applyNumberFormat="1" applyFont="1" applyFill="1" applyBorder="1" applyAlignment="1" applyProtection="1">
      <alignment horizontal="left" vertical="top"/>
      <protection locked="0"/>
    </xf>
    <xf numFmtId="14" fontId="74" fillId="5" borderId="1" xfId="0" applyNumberFormat="1" applyFont="1" applyFill="1" applyBorder="1" applyAlignment="1" applyProtection="1">
      <alignment horizontal="center"/>
      <protection locked="0"/>
    </xf>
    <xf numFmtId="0" fontId="93" fillId="0" borderId="22" xfId="0" applyFont="1" applyBorder="1" applyAlignment="1">
      <alignment wrapText="1"/>
    </xf>
    <xf numFmtId="0" fontId="93" fillId="0" borderId="21" xfId="0" applyFont="1" applyBorder="1" applyAlignment="1">
      <alignment wrapText="1"/>
    </xf>
  </cellXfs>
  <cellStyles count="5">
    <cellStyle name="Comma" xfId="4" builtinId="3"/>
    <cellStyle name="Currency" xfId="3" builtinId="4"/>
    <cellStyle name="Hyperlink" xfId="2" builtinId="8"/>
    <cellStyle name="Normal" xfId="0" builtinId="0"/>
    <cellStyle name="Percent" xfId="1" builtinId="5"/>
  </cellStyles>
  <dxfs count="87">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Verdana"/>
        <family val="2"/>
        <scheme val="none"/>
      </font>
      <fill>
        <patternFill patternType="none">
          <fgColor rgb="FF000000"/>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numFmt numFmtId="0" formatCode="General"/>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fill>
        <patternFill patternType="none">
          <fgColor indexed="64"/>
          <bgColor auto="1"/>
        </patternFill>
      </fill>
    </dxf>
    <dxf>
      <numFmt numFmtId="164" formatCode="_(&quot;$&quot;* #,##0_);_(&quot;$&quot;* \(#,##0\);_(&quot;$&quot;* &quot;-&quot;??_);_(@_)"/>
    </dxf>
    <dxf>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alignment horizontal="general" vertical="top" textRotation="0" indent="0" justifyLastLine="0" shrinkToFit="0" readingOrder="0"/>
      <border diagonalUp="0" diagonalDown="0" outline="0">
        <left style="thin">
          <color indexed="64"/>
        </left>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top" textRotation="0" indent="0" justifyLastLine="0" shrinkToFit="0" readingOrder="0"/>
    </dxf>
    <dxf>
      <border outline="0">
        <bottom style="thin">
          <color indexed="64"/>
        </bottom>
      </border>
    </dxf>
    <dxf>
      <font>
        <strike val="0"/>
        <outline val="0"/>
        <shadow val="0"/>
        <u val="none"/>
        <vertAlign val="baseline"/>
        <sz val="12"/>
        <color theme="1"/>
        <name val="Roboto"/>
        <scheme val="none"/>
      </font>
      <fill>
        <patternFill patternType="solid">
          <fgColor indexed="64"/>
          <bgColor rgb="FFFFF8E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Roboto"/>
        <scheme val="none"/>
      </font>
      <fill>
        <patternFill patternType="solid">
          <fgColor indexed="64"/>
          <bgColor rgb="FFFFF8E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Roboto"/>
        <scheme val="none"/>
      </font>
      <fill>
        <patternFill patternType="solid">
          <fgColor indexed="64"/>
          <bgColor rgb="FFFFF8E5"/>
        </patternFill>
      </fill>
      <border diagonalUp="0" diagonalDown="0" outline="0">
        <left style="thin">
          <color indexed="64"/>
        </left>
        <right style="thin">
          <color indexed="64"/>
        </right>
        <top style="thin">
          <color indexed="64"/>
        </top>
        <bottom style="thin">
          <color indexed="64"/>
        </bottom>
      </border>
      <protection locked="0" hidden="0"/>
    </dxf>
    <dxf>
      <border outline="0">
        <bottom style="thin">
          <color indexed="64"/>
        </bottom>
      </border>
    </dxf>
    <dxf>
      <font>
        <strike val="0"/>
        <outline val="0"/>
        <shadow val="0"/>
        <u val="none"/>
        <vertAlign val="baseline"/>
        <sz val="12"/>
        <color theme="1"/>
        <name val="Roboto"/>
        <scheme val="none"/>
      </font>
      <fill>
        <patternFill patternType="solid">
          <fgColor indexed="64"/>
          <bgColor rgb="FFFFF8E5"/>
        </patternFill>
      </fill>
      <protection locked="0" hidden="0"/>
    </dxf>
    <dxf>
      <border>
        <bottom style="thin">
          <color indexed="64"/>
        </bottom>
      </border>
    </dxf>
    <dxf>
      <font>
        <b val="0"/>
        <i val="0"/>
        <strike val="0"/>
        <condense val="0"/>
        <extend val="0"/>
        <outline val="0"/>
        <shadow val="0"/>
        <u val="none"/>
        <vertAlign val="baseline"/>
        <sz val="10"/>
        <color theme="1"/>
        <name val="Roboto"/>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rgb="FF1B1B1B"/>
        <name val="Roboto"/>
        <scheme val="none"/>
      </font>
      <numFmt numFmtId="0" formatCode="General"/>
      <fill>
        <patternFill patternType="solid">
          <fgColor rgb="FF000000"/>
          <bgColor rgb="FFE0E6EB"/>
        </patternFill>
      </fill>
      <alignment horizontal="general" vertical="center" textRotation="0" wrapText="1" indent="0" justifyLastLine="0" shrinkToFit="0" readingOrder="0"/>
    </dxf>
    <dxf>
      <font>
        <b val="0"/>
        <i val="0"/>
        <strike val="0"/>
        <condense val="0"/>
        <extend val="0"/>
        <outline val="0"/>
        <shadow val="0"/>
        <u val="none"/>
        <vertAlign val="baseline"/>
        <sz val="8"/>
        <color rgb="FF1B1B1B"/>
        <name val="Roboto"/>
        <scheme val="none"/>
      </font>
      <numFmt numFmtId="0" formatCode="General"/>
      <fill>
        <patternFill patternType="solid">
          <fgColor rgb="FF000000"/>
          <bgColor rgb="FFE0E6EB"/>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rgb="FF000000"/>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 formatCode="0"/>
      <fill>
        <patternFill patternType="solid">
          <fgColor indexed="64"/>
          <bgColor rgb="FFFFF8E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65" formatCode="&quot;$&quot;#,##0.00"/>
      <fill>
        <patternFill patternType="solid">
          <fgColor indexed="64"/>
          <bgColor rgb="FFFFF8E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65" formatCode="&quot;$&quot;#,##0.00"/>
      <fill>
        <patternFill patternType="solid">
          <fgColor indexed="64"/>
          <bgColor rgb="FFFFF8E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65" formatCode="&quot;$&quot;#,##0.00"/>
      <fill>
        <patternFill patternType="solid">
          <fgColor indexed="64"/>
          <bgColor rgb="FFFFF8E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0" formatCode="General"/>
      <fill>
        <patternFill patternType="solid">
          <fgColor indexed="64"/>
          <bgColor rgb="FFFFF8E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65" formatCode="&quot;$&quot;#,##0.00"/>
      <fill>
        <patternFill patternType="solid">
          <fgColor indexed="64"/>
          <bgColor rgb="FFFFF8E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65" formatCode="&quot;$&quot;#,##0.00"/>
      <fill>
        <patternFill patternType="solid">
          <fgColor indexed="64"/>
          <bgColor rgb="FFFFF8E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9" formatCode="m/d/yyyy"/>
      <fill>
        <patternFill patternType="solid">
          <fgColor indexed="64"/>
          <bgColor rgb="FFFFF8E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1B1B1B"/>
        <name val="Roboto"/>
        <scheme val="none"/>
      </font>
      <numFmt numFmtId="12" formatCode="&quot;$&quot;#,##0.00_);[Red]\(&quot;$&quot;#,##0.00\)"/>
      <fill>
        <patternFill patternType="solid">
          <fgColor indexed="64"/>
          <bgColor rgb="FFFFF8E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1B1B1B"/>
        <name val="Roboto"/>
        <scheme val="none"/>
      </font>
      <fill>
        <patternFill patternType="solid">
          <fgColor rgb="FF000000"/>
          <bgColor rgb="FFE0E6EB"/>
        </patternFill>
      </fill>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1B1B1B"/>
        <name val="Robo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theme="0"/>
      </font>
    </dxf>
    <dxf>
      <font>
        <b val="0"/>
        <i val="0"/>
        <color rgb="FFFF0000"/>
      </font>
    </dxf>
    <dxf>
      <font>
        <b val="0"/>
        <i val="0"/>
        <color rgb="FFFF0000"/>
      </font>
    </dxf>
    <dxf>
      <font>
        <color rgb="FFFF0000"/>
      </font>
    </dxf>
    <dxf>
      <fill>
        <patternFill>
          <bgColor theme="9" tint="0.79998168889431442"/>
        </patternFill>
      </fill>
    </dxf>
    <dxf>
      <fill>
        <patternFill>
          <bgColor theme="9" tint="0.79998168889431442"/>
        </patternFill>
      </fill>
    </dxf>
    <dxf>
      <fill>
        <patternFill>
          <bgColor rgb="FFFF0000"/>
        </patternFill>
      </fill>
    </dxf>
    <dxf>
      <fill>
        <patternFill>
          <bgColor theme="9" tint="0.79998168889431442"/>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FFF8E5"/>
      <color rgb="FFFA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hyperlink" Target="https://www.travel.dod.mil/Travel-Transportation-Rates/Per-Diem/Per-Diem-Rate-Lookup/" TargetMode="External"/><Relationship Id="rId2" Type="http://schemas.openxmlformats.org/officeDocument/2006/relationships/image" Target="../media/image5.png"/><Relationship Id="rId1" Type="http://schemas.openxmlformats.org/officeDocument/2006/relationships/hyperlink" Target="https://aoprals.state.gov/web920/per_diem.asp" TargetMode="External"/><Relationship Id="rId6" Type="http://schemas.openxmlformats.org/officeDocument/2006/relationships/image" Target="../media/image7.png"/><Relationship Id="rId5" Type="http://schemas.openxmlformats.org/officeDocument/2006/relationships/hyperlink" Target="https://www.gsa.gov/travel/plan-book/per-diem-rates" TargetMode="External"/><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69851</xdr:colOff>
      <xdr:row>76</xdr:row>
      <xdr:rowOff>0</xdr:rowOff>
    </xdr:from>
    <xdr:to>
      <xdr:col>1</xdr:col>
      <xdr:colOff>4267201</xdr:colOff>
      <xdr:row>99</xdr:row>
      <xdr:rowOff>163233</xdr:rowOff>
    </xdr:to>
    <xdr:pic>
      <xdr:nvPicPr>
        <xdr:cNvPr id="2" name="Picture 1">
          <a:extLst>
            <a:ext uri="{FF2B5EF4-FFF2-40B4-BE49-F238E27FC236}">
              <a16:creationId xmlns:a16="http://schemas.microsoft.com/office/drawing/2014/main" id="{B71EA551-FA06-4EE6-9997-79D3F960580B}"/>
            </a:ext>
          </a:extLst>
        </xdr:cNvPr>
        <xdr:cNvPicPr>
          <a:picLocks noChangeAspect="1"/>
        </xdr:cNvPicPr>
      </xdr:nvPicPr>
      <xdr:blipFill>
        <a:blip xmlns:r="http://schemas.openxmlformats.org/officeDocument/2006/relationships" r:embed="rId1"/>
        <a:stretch>
          <a:fillRect/>
        </a:stretch>
      </xdr:blipFill>
      <xdr:spPr>
        <a:xfrm>
          <a:off x="266701" y="25393650"/>
          <a:ext cx="4197350" cy="43986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10</xdr:col>
      <xdr:colOff>346076</xdr:colOff>
      <xdr:row>0</xdr:row>
      <xdr:rowOff>139700</xdr:rowOff>
    </xdr:from>
    <xdr:to>
      <xdr:col>11</xdr:col>
      <xdr:colOff>531379</xdr:colOff>
      <xdr:row>2</xdr:row>
      <xdr:rowOff>169686</xdr:rowOff>
    </xdr:to>
    <xdr:pic>
      <xdr:nvPicPr>
        <xdr:cNvPr id="2" name="Picture 1" descr="C:\Users\wilk8146\AppData\Local\Packages\Microsoft.Windows.Photos_8wekyb3d8bbwe\TempState\ShareServiceTempFolder\Otter Student Union Service Mark-Tall-Bay Blue.jpeg">
          <a:extLst>
            <a:ext uri="{FF2B5EF4-FFF2-40B4-BE49-F238E27FC236}">
              <a16:creationId xmlns:a16="http://schemas.microsoft.com/office/drawing/2014/main" id="{E4AADEA2-2715-4E81-AEB9-2BA0F9A20D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11126" y="139700"/>
          <a:ext cx="1309253" cy="1496836"/>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absolute">
    <xdr:from>
      <xdr:col>1</xdr:col>
      <xdr:colOff>444500</xdr:colOff>
      <xdr:row>0</xdr:row>
      <xdr:rowOff>203200</xdr:rowOff>
    </xdr:from>
    <xdr:to>
      <xdr:col>2</xdr:col>
      <xdr:colOff>270625</xdr:colOff>
      <xdr:row>1</xdr:row>
      <xdr:rowOff>555244</xdr:rowOff>
    </xdr:to>
    <xdr:pic>
      <xdr:nvPicPr>
        <xdr:cNvPr id="7" name="Picture 6" descr="UCorp icon">
          <a:extLst>
            <a:ext uri="{FF2B5EF4-FFF2-40B4-BE49-F238E27FC236}">
              <a16:creationId xmlns:a16="http://schemas.microsoft.com/office/drawing/2014/main" id="{3996C478-2AC2-4628-ADBD-78C5C22BD9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1255" t="-5" r="18579" b="-5"/>
        <a:stretch>
          <a:fillRect/>
        </a:stretch>
      </xdr:blipFill>
      <xdr:spPr bwMode="auto">
        <a:xfrm>
          <a:off x="749300" y="203200"/>
          <a:ext cx="1661275" cy="1202944"/>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absolute">
    <xdr:from>
      <xdr:col>4</xdr:col>
      <xdr:colOff>827225</xdr:colOff>
      <xdr:row>0</xdr:row>
      <xdr:rowOff>499572</xdr:rowOff>
    </xdr:from>
    <xdr:to>
      <xdr:col>8</xdr:col>
      <xdr:colOff>243030</xdr:colOff>
      <xdr:row>1</xdr:row>
      <xdr:rowOff>495300</xdr:rowOff>
    </xdr:to>
    <xdr:pic>
      <xdr:nvPicPr>
        <xdr:cNvPr id="8" name="Picture 7" descr="Capture">
          <a:extLst>
            <a:ext uri="{FF2B5EF4-FFF2-40B4-BE49-F238E27FC236}">
              <a16:creationId xmlns:a16="http://schemas.microsoft.com/office/drawing/2014/main" id="{9D15E88D-DC1F-4AAC-8AAB-C91655A4F5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729" r="2390"/>
        <a:stretch>
          <a:fillRect/>
        </a:stretch>
      </xdr:blipFill>
      <xdr:spPr bwMode="auto">
        <a:xfrm>
          <a:off x="4834075" y="499572"/>
          <a:ext cx="3594105" cy="846628"/>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xdr:from>
      <xdr:col>8</xdr:col>
      <xdr:colOff>177800</xdr:colOff>
      <xdr:row>4</xdr:row>
      <xdr:rowOff>114300</xdr:rowOff>
    </xdr:from>
    <xdr:to>
      <xdr:col>10</xdr:col>
      <xdr:colOff>642620</xdr:colOff>
      <xdr:row>7</xdr:row>
      <xdr:rowOff>52070</xdr:rowOff>
    </xdr:to>
    <xdr:sp macro="" textlink="">
      <xdr:nvSpPr>
        <xdr:cNvPr id="11" name="Arrow: Left 10">
          <a:extLst>
            <a:ext uri="{FF2B5EF4-FFF2-40B4-BE49-F238E27FC236}">
              <a16:creationId xmlns:a16="http://schemas.microsoft.com/office/drawing/2014/main" id="{DF37E6DC-C71D-4CF8-BADA-ED321F3293CD}"/>
            </a:ext>
          </a:extLst>
        </xdr:cNvPr>
        <xdr:cNvSpPr/>
      </xdr:nvSpPr>
      <xdr:spPr>
        <a:xfrm>
          <a:off x="7156450" y="1149350"/>
          <a:ext cx="1804670" cy="629920"/>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US" sz="2800" b="1">
              <a:solidFill>
                <a:schemeClr val="tx1"/>
              </a:solidFill>
            </a:rPr>
            <a:t>  STEP 1</a:t>
          </a:r>
        </a:p>
      </xdr:txBody>
    </xdr:sp>
    <xdr:clientData/>
  </xdr:twoCellAnchor>
  <xdr:twoCellAnchor>
    <xdr:from>
      <xdr:col>5</xdr:col>
      <xdr:colOff>30337</xdr:colOff>
      <xdr:row>7</xdr:row>
      <xdr:rowOff>38453</xdr:rowOff>
    </xdr:from>
    <xdr:to>
      <xdr:col>23</xdr:col>
      <xdr:colOff>488950</xdr:colOff>
      <xdr:row>7</xdr:row>
      <xdr:rowOff>584200</xdr:rowOff>
    </xdr:to>
    <xdr:sp macro="" textlink="">
      <xdr:nvSpPr>
        <xdr:cNvPr id="4" name="TextBox 3">
          <a:extLst>
            <a:ext uri="{FF2B5EF4-FFF2-40B4-BE49-F238E27FC236}">
              <a16:creationId xmlns:a16="http://schemas.microsoft.com/office/drawing/2014/main" id="{7E1F09A6-CE3F-B6FE-4A0A-80436DCB12D8}"/>
            </a:ext>
          </a:extLst>
        </xdr:cNvPr>
        <xdr:cNvSpPr txBox="1"/>
      </xdr:nvSpPr>
      <xdr:spPr>
        <a:xfrm>
          <a:off x="4113387" y="1664053"/>
          <a:ext cx="9710563" cy="5457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 Enter the values into the beige colored fields. The Travel Date fields will define per diem values. When available, select from the drop-down options. Enter all values in US Dollars.</a:t>
          </a:r>
          <a:r>
            <a:rPr lang="en-US" sz="1100" b="1" baseline="0"/>
            <a:t>  For more details, refer to the Instructions tab.</a:t>
          </a:r>
          <a:endParaRPr lang="en-US" sz="1100" b="1"/>
        </a:p>
      </xdr:txBody>
    </xdr:sp>
    <xdr:clientData/>
  </xdr:twoCellAnchor>
  <xdr:twoCellAnchor editAs="absolute">
    <xdr:from>
      <xdr:col>12</xdr:col>
      <xdr:colOff>56443</xdr:colOff>
      <xdr:row>7</xdr:row>
      <xdr:rowOff>649795</xdr:rowOff>
    </xdr:from>
    <xdr:to>
      <xdr:col>15</xdr:col>
      <xdr:colOff>351252</xdr:colOff>
      <xdr:row>10</xdr:row>
      <xdr:rowOff>35415</xdr:rowOff>
    </xdr:to>
    <xdr:pic>
      <xdr:nvPicPr>
        <xdr:cNvPr id="6" name="Picture 5">
          <a:hlinkClick xmlns:r="http://schemas.openxmlformats.org/officeDocument/2006/relationships" r:id="rId1"/>
          <a:extLst>
            <a:ext uri="{FF2B5EF4-FFF2-40B4-BE49-F238E27FC236}">
              <a16:creationId xmlns:a16="http://schemas.microsoft.com/office/drawing/2014/main" id="{BB5AF837-2201-4B15-9880-58859E5AB9C5}"/>
            </a:ext>
          </a:extLst>
        </xdr:cNvPr>
        <xdr:cNvPicPr>
          <a:picLocks noChangeAspect="1"/>
        </xdr:cNvPicPr>
      </xdr:nvPicPr>
      <xdr:blipFill>
        <a:blip xmlns:r="http://schemas.openxmlformats.org/officeDocument/2006/relationships" r:embed="rId2"/>
        <a:stretch>
          <a:fillRect/>
        </a:stretch>
      </xdr:blipFill>
      <xdr:spPr>
        <a:xfrm>
          <a:off x="9276643" y="2275395"/>
          <a:ext cx="2301409" cy="427020"/>
        </a:xfrm>
        <a:prstGeom prst="rect">
          <a:avLst/>
        </a:prstGeom>
      </xdr:spPr>
    </xdr:pic>
    <xdr:clientData fPrintsWithSheet="0"/>
  </xdr:twoCellAnchor>
  <xdr:twoCellAnchor editAs="absolute">
    <xdr:from>
      <xdr:col>8</xdr:col>
      <xdr:colOff>91721</xdr:colOff>
      <xdr:row>7</xdr:row>
      <xdr:rowOff>629106</xdr:rowOff>
    </xdr:from>
    <xdr:to>
      <xdr:col>11</xdr:col>
      <xdr:colOff>161314</xdr:colOff>
      <xdr:row>10</xdr:row>
      <xdr:rowOff>64061</xdr:rowOff>
    </xdr:to>
    <xdr:pic>
      <xdr:nvPicPr>
        <xdr:cNvPr id="7" name="Picture 6">
          <a:hlinkClick xmlns:r="http://schemas.openxmlformats.org/officeDocument/2006/relationships" r:id="rId3"/>
          <a:extLst>
            <a:ext uri="{FF2B5EF4-FFF2-40B4-BE49-F238E27FC236}">
              <a16:creationId xmlns:a16="http://schemas.microsoft.com/office/drawing/2014/main" id="{CE1A2155-F025-4840-AC6B-42EEE0F41E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38571" y="2254706"/>
          <a:ext cx="2088893" cy="501755"/>
        </a:xfrm>
        <a:prstGeom prst="rect">
          <a:avLst/>
        </a:prstGeom>
      </xdr:spPr>
    </xdr:pic>
    <xdr:clientData fPrintsWithSheet="0"/>
  </xdr:twoCellAnchor>
  <xdr:twoCellAnchor editAs="absolute">
    <xdr:from>
      <xdr:col>6</xdr:col>
      <xdr:colOff>211666</xdr:colOff>
      <xdr:row>7</xdr:row>
      <xdr:rowOff>554558</xdr:rowOff>
    </xdr:from>
    <xdr:to>
      <xdr:col>7</xdr:col>
      <xdr:colOff>94468</xdr:colOff>
      <xdr:row>10</xdr:row>
      <xdr:rowOff>88252</xdr:rowOff>
    </xdr:to>
    <xdr:pic>
      <xdr:nvPicPr>
        <xdr:cNvPr id="9" name="Picture 8">
          <a:hlinkClick xmlns:r="http://schemas.openxmlformats.org/officeDocument/2006/relationships" r:id="rId5"/>
          <a:extLst>
            <a:ext uri="{FF2B5EF4-FFF2-40B4-BE49-F238E27FC236}">
              <a16:creationId xmlns:a16="http://schemas.microsoft.com/office/drawing/2014/main" id="{5555B98C-C878-4745-8922-01B506BD455A}"/>
            </a:ext>
          </a:extLst>
        </xdr:cNvPr>
        <xdr:cNvPicPr>
          <a:picLocks noChangeAspect="1"/>
        </xdr:cNvPicPr>
      </xdr:nvPicPr>
      <xdr:blipFill>
        <a:blip xmlns:r="http://schemas.openxmlformats.org/officeDocument/2006/relationships" r:embed="rId6"/>
        <a:stretch>
          <a:fillRect/>
        </a:stretch>
      </xdr:blipFill>
      <xdr:spPr>
        <a:xfrm>
          <a:off x="5247216" y="2180158"/>
          <a:ext cx="606702" cy="600494"/>
        </a:xfrm>
        <a:prstGeom prst="rect">
          <a:avLst/>
        </a:prstGeom>
      </xdr:spPr>
    </xdr:pic>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DB10FA-932E-4834-9131-3D993C4E9207}" name="TblTrvlDetails" displayName="TblTrvlDetails" ref="B16:AA31" totalsRowShown="0" headerRowDxfId="76" dataDxfId="74" headerRowBorderDxfId="75" tableBorderDxfId="73" totalsRowBorderDxfId="72">
  <tableColumns count="26">
    <tableColumn id="13" xr3:uid="{018D380F-D6BB-4E19-834A-51AD7DEF7918}" name="Location" dataDxfId="71"/>
    <tableColumn id="12" xr3:uid="{0CCF96E4-0949-4FD9-88EE-0495CC0B73F0}" name="Rate Type" dataDxfId="70"/>
    <tableColumn id="22" xr3:uid="{8AED8B5F-94CD-420D-978A-7817A5759562}" name="Notes (optional)" dataDxfId="69"/>
    <tableColumn id="18" xr3:uid="{F952657B-F131-49C3-B946-E845CC529F29}" name="D/I" dataDxfId="68">
      <calculatedColumnFormula>_xlfn.IFNA(IF(VLOOKUP(TblTrvlDetails[[#This Row],[Location]],TblDom[],2,FALSE)&lt;&gt;"International","D",IF(VLOOKUP(TblTrvlDetails[[#This Row],[Location]],TblDom[],2,FALSE)="International","I","")),"")</calculatedColumnFormula>
    </tableColumn>
    <tableColumn id="1" xr3:uid="{893B0822-69BE-4244-8863-6B7D0C67F528}" name="M&amp;IE Rates/Day_x000a_based on Rate Type" dataDxfId="67">
      <calculatedColumnFormula>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Row],[Location]],TblDom[],2,FALSE)&lt;=IF($G$6&lt;10/1/2024,HighestRate23,HighestRate24)))),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Row],[Location]],TblDom[],2,FALSE)&lt;=IF($G$6&lt;10/1/2024,HighestRate23,HighestRate24)))), VLOOKUP(TblTrvlDetails[[#This Row],[Location]],TblDom[],2,FALSE))))))))),0)</calculatedColumnFormula>
    </tableColumn>
    <tableColumn id="2" xr3:uid="{58808C8B-DDD3-4EA5-B727-4156047646B4}" name="Travel Date_x000a_required" dataDxfId="66">
      <calculatedColumnFormula>IF(ISBLANK(TblTrvlDetails[[#This Row],[Rate Type]])=TRUE,"","Enter Date")</calculatedColumnFormula>
    </tableColumn>
    <tableColumn id="3" xr3:uid="{636CFAB8-333E-459E-AFE1-B9C9058EC0D8}" name="Personal Day?_x000a_Yes = 1" dataDxfId="65">
      <calculatedColumnFormula>0</calculatedColumnFormula>
    </tableColumn>
    <tableColumn id="5" xr3:uid="{232DD9FC-1F80-415B-AB5D-1E35A192476C}" name="# Provided Breakfasts" dataDxfId="64">
      <calculatedColumnFormula>0</calculatedColumnFormula>
    </tableColumn>
    <tableColumn id="7" xr3:uid="{19F10837-F244-4B7E-B4D2-8A60B3F5768B}" name="# Provided Lunches" dataDxfId="63">
      <calculatedColumnFormula>0</calculatedColumnFormula>
    </tableColumn>
    <tableColumn id="9" xr3:uid="{33BDE186-C93E-460D-BC5B-46918D6344BB}" name="# Provided Dinners" dataDxfId="62">
      <calculatedColumnFormula>0</calculatedColumnFormula>
    </tableColumn>
    <tableColumn id="21" xr3:uid="{B28256F2-93E2-438F-A6B2-171F5D17A8AE}" name="M&amp;IE Total" dataDxfId="61">
      <calculatedColumnFormula>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calculatedColumnFormula>
    </tableColumn>
    <tableColumn id="17" xr3:uid="{94726C31-5C50-4F55-8CFD-72EDC14B8F10}" name="Airfare*" dataDxfId="60"/>
    <tableColumn id="16" xr3:uid="{7FD5D9A2-E553-4CFB-A2F5-D473F42A9BD2}" name="Lodging*" dataDxfId="59"/>
    <tableColumn id="11" xr3:uid="{54F08054-FBBE-47B7-B516-14A3304C486B}" name="Miles*" dataDxfId="58"/>
    <tableColumn id="14" xr3:uid="{15E74E2F-21D9-4D0B-A873-02677E505EBE}" name="Ground Transport*" dataDxfId="57"/>
    <tableColumn id="23" xr3:uid="{214C631E-27DA-4300-B334-D94DD2EDDD09}" name="Car Rental*" dataDxfId="56"/>
    <tableColumn id="20" xr3:uid="{817F2205-CF57-45FD-BFE5-54983262C97E}" name="Business Expense*" dataDxfId="55"/>
    <tableColumn id="19" xr3:uid="{7D54C5E4-2C80-47E2-83C9-55E6F22DBD44}" name="Full Amt" dataDxfId="54">
      <calculatedColumnFormula>IF(ISBLANK(TblTrvlDetails[[#This Row],[Location]]),0,IF(TblTrvlDetails[[#This Row],[D/I]]="I",VLOOKUP(TblTrvlDetails[[#This Row],[Location]],TblDom[],3,FALSE),VLOOKUP(TblTrvlDetails[[#This Row],[Location]],TblDom[],2,FALSE)))</calculatedColumnFormula>
    </tableColumn>
    <tableColumn id="4" xr3:uid="{09D30F4F-8EAB-4605-9254-8DDF605B1F5A}" name="Breakfast" dataDxfId="53">
      <calculatedColumnFormula>IF($G17="Enter Date",0,
IF(AND($G17&lt;&gt;"Enter Date",$G17&lt;DATEVALUE("10/1/24")),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IF($G17&gt;=DATEVALUE("10/1/24"),IFERROR((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calculatedColumnFormula>
    </tableColumn>
    <tableColumn id="6" xr3:uid="{F4B25A4D-63BD-44F4-829B-C84E7179300A}" name="Lunch" dataDxfId="52">
      <calculatedColumnFormula>IF($G17="Enter Date",0,
IF(AND($G17&lt;&gt;"Enter Date",$G17&lt;DATEVALUE("10/1/24")),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IF($G17&gt;=DATEVALUE("10/1/24"),IFERROR((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calculatedColumnFormula>
    </tableColumn>
    <tableColumn id="8" xr3:uid="{3FADC7C4-1D88-4817-8838-C62190199E1C}" name="Dinner" dataDxfId="51">
      <calculatedColumnFormula>IF($G17="Enter Date",0,
IF(AND($G17&lt;&gt;"Enter Date",$G17&lt;DATEVALUE("10/1/24")),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IF($G17&gt;=DATEVALUE("10/1/24"),IFERROR((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calculatedColumnFormula>
    </tableColumn>
    <tableColumn id="10" xr3:uid="{356A166E-EFFB-4344-94AA-4D376642B1E6}" name="Incidental Expenses" dataDxfId="50">
      <calculatedColumnFormula>IF($G17="Enter Date",0,
IF(AND($G17&lt;&gt;"Enter Date",$G17&lt;DATEVALUE("10/1/24")),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IF($G17&gt;=DATEVALUE("10/1/24"),IFERROR((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calculatedColumnFormula>
    </tableColumn>
    <tableColumn id="15" xr3:uid="{89014092-F713-490A-808C-CE7ED88B8169}" name="Total" dataDxfId="49">
      <calculatedColumnFormula>IFERROR(SUM(L17:N17,P17:R17,(TblTrvlDetails[[#This Row],[Miles*]]*VLOOKUP("Car Mileage",TblTransport[#All],2,FALSE))),"")</calculatedColumnFormula>
    </tableColumn>
    <tableColumn id="25" xr3:uid="{6FD86520-FE29-43D7-9AB0-B82E6FE225A3}" name="Advance*" dataDxfId="48"/>
    <tableColumn id="24" xr3:uid="{D94DAA4E-786B-483D-875E-DA8C31478CEA}" name="GSA FY" dataDxfId="47" dataCellStyle="Comma">
      <calculatedColumnFormula>IF(MONTH(TblTrvlDetails[[#This Row],[Travel Date
required]])&lt;10,YEAR(TblTrvlDetails[[#This Row],[Travel Date
required]]),YEAR(TblTrvlDetails[[#This Row],[Travel Date
required]])+1)</calculatedColumnFormula>
    </tableColumn>
    <tableColumn id="26" xr3:uid="{5D51DCC8-B38C-4A93-96A9-872FA525F901}" name="Rate Unique #" dataDxfId="46">
      <calculatedColumnFormula>CONCATENATE(TblTrvlDetails[[#This Row],[GSA FY]],TblTrvlDetails[[#This Row],[Full 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C03210-D66A-4B1A-A407-C51912D216FA}" name="TblDom" displayName="TblDom" ref="B8:D13" totalsRowShown="0" headerRowDxfId="45" dataDxfId="43" headerRowBorderDxfId="44" tableBorderDxfId="42">
  <tableColumns count="3">
    <tableColumn id="1" xr3:uid="{369570FD-1834-4FB8-9234-0E0D6C23D427}" name="Location (Only Enter Lodging Destinations)" dataDxfId="41"/>
    <tableColumn id="2" xr3:uid="{136AC6CE-68BB-484F-A9B8-6C1A0F421606}" name="Domestic Rates (GSA)" dataDxfId="40"/>
    <tableColumn id="4" xr3:uid="{06411064-9ACB-4BD4-9F2A-391D84E26978}" name="Alaska/Hawaii (DoD) or_x000a_International Rates (State Dept) " dataDxfId="3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5A5ABF-B840-445B-B35C-3BE7A5300D43}" name="Table4" displayName="Table4" ref="A1:C14" totalsRowShown="0" dataDxfId="37" headerRowBorderDxfId="38" tableBorderDxfId="36" totalsRowBorderDxfId="35">
  <autoFilter ref="A1:C14" xr:uid="{2D5A5ABF-B840-445B-B35C-3BE7A5300D43}"/>
  <tableColumns count="3">
    <tableColumn id="1" xr3:uid="{7E9DAA8C-B76E-42EB-9EC8-CCC165C4B263}" name="Version" dataDxfId="34"/>
    <tableColumn id="2" xr3:uid="{C0C8E237-F155-4CC7-BCCD-88891EDFA982}" name="Changes" dataDxfId="33"/>
    <tableColumn id="3" xr3:uid="{8E8CF180-BF1D-4282-8B8F-AB3016E3E2BA}" name="Date" dataDxfId="32"/>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4300BC-A960-4A6B-ACC2-33428942FB17}" name="TblIntl" displayName="TblIntl" ref="D3:H269" totalsRowShown="0" headerRowDxfId="31" dataDxfId="29" headerRowBorderDxfId="30" tableBorderDxfId="28" totalsRowBorderDxfId="27">
  <autoFilter ref="D3:H269" xr:uid="{4E4300BC-A960-4A6B-ACC2-33428942FB17}"/>
  <tableColumns count="5">
    <tableColumn id="1" xr3:uid="{D9FD2219-6ED6-464D-A8E8-59B8F5AADAC2}" name="M &amp;IE Rate" dataDxfId="26"/>
    <tableColumn id="2" xr3:uid="{6E01541D-3123-4083-837E-775F620887FF}" name="Breakfast" dataDxfId="25"/>
    <tableColumn id="3" xr3:uid="{857ED8B7-AC71-4F51-825C-F4E7ECCD0912}" name="Lunch" dataDxfId="24"/>
    <tableColumn id="4" xr3:uid="{81F785C4-A9BC-4DE3-B2E8-8ECF6AADB9A8}" name="Dinner" dataDxfId="23"/>
    <tableColumn id="5" xr3:uid="{752CFECF-4D6F-4F08-8FEF-15BB5C50AF4F}" name="Incidentals" dataDxfId="2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5E236-A492-43C9-A45C-9CBDFF809241}" name="TblDomestic" displayName="TblDomestic" ref="A3:A8" totalsRowShown="0" headerRowDxfId="21">
  <autoFilter ref="A3:A8" xr:uid="{5F75E236-A492-43C9-A45C-9CBDFF809241}"/>
  <tableColumns count="1">
    <tableColumn id="1" xr3:uid="{21AEA441-B4B7-4E57-AC9C-39110AEB307D}" name="Per Diem Rate" dataDxfId="2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7F24E3-9B62-4D75-AB94-D629A941E876}" name="TblAllRates" displayName="TblAllRates" ref="P3:W15" totalsRowShown="0" headerRowDxfId="19" dataDxfId="18">
  <autoFilter ref="P3:W15" xr:uid="{007F24E3-9B62-4D75-AB94-D629A941E876}"/>
  <tableColumns count="8">
    <tableColumn id="8" xr3:uid="{32148436-57BE-4325-8C35-9B4AE0BDDC31}" name="Column1" dataDxfId="17"/>
    <tableColumn id="1" xr3:uid="{A52B328C-657E-4123-A996-B689BA143149}" name="Per Diem Rate" dataDxfId="16"/>
    <tableColumn id="2" xr3:uid="{D718D368-7E6D-4AFB-A352-76B37A8562BB}" name="Bfast" dataDxfId="15"/>
    <tableColumn id="3" xr3:uid="{23874979-C1D3-45FC-BA75-886E7CFF6C7F}" name="Lunch" dataDxfId="14"/>
    <tableColumn id="4" xr3:uid="{5BBF119C-0224-441D-B400-68C964BF3CB6}" name="Dinner" dataDxfId="13"/>
    <tableColumn id="5" xr3:uid="{ABB4ECA3-75DB-4B39-846C-8A527BC9560B}" name="Incidental" dataDxfId="12"/>
    <tableColumn id="6" xr3:uid="{8A1DFD0E-9BE1-4120-B3A6-B83E05C33FA5}" name="First/Last Day Per Diem" dataDxfId="11"/>
    <tableColumn id="7" xr3:uid="{E78E8214-AA9F-4646-ADBE-A63C268BF179}" name="Year Effective" dataDxfId="1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267316-DC01-4E89-B5CB-3C9256ABD4D1}" name="TblTransport" displayName="TblTransport" ref="Y3:Z7" totalsRowShown="0">
  <autoFilter ref="Y3:Z7" xr:uid="{E6267316-DC01-4E89-B5CB-3C9256ABD4D1}"/>
  <tableColumns count="2">
    <tableColumn id="1" xr3:uid="{5E268EDE-829F-4B1E-ADEB-24A6F43C8BD5}" name="Type"/>
    <tableColumn id="2" xr3:uid="{7F9FAF4B-E211-47D3-A097-7F712A9233D5}" name="Amoun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B89E36-B48D-4F96-B77C-4918C0CAC323}" name="TblRateType" displayName="TblRateType" ref="AB3:AB6" totalsRowShown="0">
  <autoFilter ref="AB3:AB6" xr:uid="{F7B89E36-B48D-4F96-B77C-4918C0CAC323}"/>
  <tableColumns count="1">
    <tableColumn id="1" xr3:uid="{CD46FC7A-016F-4463-BA1D-8F86385ED5AC}" name="Rate 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E4697BC-3E92-4D77-BF8A-1FD71B76FC03}" name="TblIntl2024" displayName="TblIntl2024" ref="J3:N269" totalsRowShown="0" headerRowDxfId="9" dataDxfId="7" headerRowBorderDxfId="8" tableBorderDxfId="6" totalsRowBorderDxfId="5">
  <autoFilter ref="J3:N269" xr:uid="{1E4697BC-3E92-4D77-BF8A-1FD71B76FC03}"/>
  <tableColumns count="5">
    <tableColumn id="1" xr3:uid="{06375676-5EAB-4122-9D5A-0C53FFBB9827}" name="M &amp;IE Rate" dataDxfId="4"/>
    <tableColumn id="2" xr3:uid="{63935FC5-801A-4D4B-BCAC-80AFB7842656}" name="Breakfast" dataDxfId="3"/>
    <tableColumn id="3" xr3:uid="{DA06870E-BF53-44B2-8128-1E37C5D56925}" name="Lunch" dataDxfId="2"/>
    <tableColumn id="4" xr3:uid="{CAC089AA-A112-4413-B60D-B04AAFF8D510}" name="Dinner" dataDxfId="1"/>
    <tableColumn id="5" xr3:uid="{F090E308-BE54-4324-A343-A11C9274843F}" name="Incidental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vel.dod.mil/Travel-Transportation-Rates/Per-Diem/Per-Diem-Rate-Lookup/" TargetMode="External"/><Relationship Id="rId2" Type="http://schemas.openxmlformats.org/officeDocument/2006/relationships/hyperlink" Target="https://www.gsa.gov/travel/plan-book/per-diem-rates/mie-breakdown" TargetMode="External"/><Relationship Id="rId1" Type="http://schemas.openxmlformats.org/officeDocument/2006/relationships/hyperlink" Target="https://www.oanda.com/currency-converter/en/?from=EUR&amp;to=USD&amp;amount=1"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oprals.state.gov/web920/per_diem.as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sa.gov/travel/plan-book/per-diem-rates" TargetMode="External"/><Relationship Id="rId1" Type="http://schemas.openxmlformats.org/officeDocument/2006/relationships/hyperlink" Target="https://aoprals.state.gov/web920/per_diem.asp"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B471-C434-4852-A27B-EE90C5CB9005}">
  <sheetPr>
    <tabColor theme="9" tint="0.59999389629810485"/>
    <pageSetUpPr fitToPage="1"/>
  </sheetPr>
  <dimension ref="A2:B76"/>
  <sheetViews>
    <sheetView showGridLines="0" topLeftCell="A36" workbookViewId="0"/>
  </sheetViews>
  <sheetFormatPr defaultRowHeight="14.5"/>
  <cols>
    <col min="1" max="1" width="2.81640625" style="22" bestFit="1" customWidth="1"/>
    <col min="2" max="2" width="127.36328125" customWidth="1"/>
  </cols>
  <sheetData>
    <row r="2" spans="1:2" ht="21">
      <c r="B2" s="154" t="s">
        <v>200</v>
      </c>
    </row>
    <row r="3" spans="1:2" s="114" customFormat="1" ht="49.5" customHeight="1">
      <c r="B3" s="133" t="s">
        <v>127</v>
      </c>
    </row>
    <row r="4" spans="1:2" ht="38.5" customHeight="1">
      <c r="B4" s="152" t="s">
        <v>56</v>
      </c>
    </row>
    <row r="5" spans="1:2" ht="18.5">
      <c r="A5" s="142"/>
      <c r="B5" s="153" t="s">
        <v>156</v>
      </c>
    </row>
    <row r="6" spans="1:2">
      <c r="A6" s="142"/>
      <c r="B6" s="115" t="s">
        <v>158</v>
      </c>
    </row>
    <row r="7" spans="1:2">
      <c r="A7" s="142"/>
      <c r="B7" s="115" t="s">
        <v>201</v>
      </c>
    </row>
    <row r="8" spans="1:2">
      <c r="A8" s="142"/>
      <c r="B8" s="115" t="s">
        <v>202</v>
      </c>
    </row>
    <row r="9" spans="1:2" ht="43.5">
      <c r="A9" s="142"/>
      <c r="B9" s="144" t="s">
        <v>203</v>
      </c>
    </row>
    <row r="10" spans="1:2" ht="29">
      <c r="A10" s="142"/>
      <c r="B10" s="144" t="s">
        <v>179</v>
      </c>
    </row>
    <row r="11" spans="1:2" ht="62.5" customHeight="1">
      <c r="A11" s="142"/>
      <c r="B11" s="144" t="s">
        <v>180</v>
      </c>
    </row>
    <row r="12" spans="1:2" ht="43.5">
      <c r="A12" s="142"/>
      <c r="B12" s="35" t="s">
        <v>159</v>
      </c>
    </row>
    <row r="13" spans="1:2" ht="29">
      <c r="A13" s="142"/>
      <c r="B13" s="147" t="s">
        <v>160</v>
      </c>
    </row>
    <row r="14" spans="1:2" ht="29">
      <c r="A14" s="142"/>
      <c r="B14" s="147" t="s">
        <v>161</v>
      </c>
    </row>
    <row r="15" spans="1:2">
      <c r="A15" s="142"/>
      <c r="B15" s="147" t="s">
        <v>162</v>
      </c>
    </row>
    <row r="16" spans="1:2">
      <c r="A16" s="142"/>
      <c r="B16" s="147" t="s">
        <v>163</v>
      </c>
    </row>
    <row r="17" spans="1:2">
      <c r="A17" s="142"/>
      <c r="B17" s="147" t="s">
        <v>164</v>
      </c>
    </row>
    <row r="18" spans="1:2" ht="29">
      <c r="A18" s="142"/>
      <c r="B18" s="147" t="s">
        <v>165</v>
      </c>
    </row>
    <row r="19" spans="1:2" ht="43.5">
      <c r="A19" s="142"/>
      <c r="B19" s="147" t="s">
        <v>166</v>
      </c>
    </row>
    <row r="20" spans="1:2" ht="29">
      <c r="A20" s="142"/>
      <c r="B20" s="35" t="s">
        <v>167</v>
      </c>
    </row>
    <row r="21" spans="1:2">
      <c r="A21" s="142"/>
      <c r="B21" s="147" t="s">
        <v>171</v>
      </c>
    </row>
    <row r="22" spans="1:2">
      <c r="A22" s="142"/>
      <c r="B22" s="147" t="s">
        <v>170</v>
      </c>
    </row>
    <row r="23" spans="1:2">
      <c r="A23" s="142"/>
      <c r="B23" s="147" t="s">
        <v>169</v>
      </c>
    </row>
    <row r="24" spans="1:2" ht="29">
      <c r="A24" s="142"/>
      <c r="B24" s="147" t="s">
        <v>168</v>
      </c>
    </row>
    <row r="25" spans="1:2" ht="29">
      <c r="A25" s="142"/>
      <c r="B25" s="147" t="s">
        <v>172</v>
      </c>
    </row>
    <row r="26" spans="1:2">
      <c r="A26" s="142"/>
      <c r="B26" s="35" t="s">
        <v>173</v>
      </c>
    </row>
    <row r="27" spans="1:2" ht="43.5">
      <c r="A27" s="142"/>
      <c r="B27" s="147" t="s">
        <v>181</v>
      </c>
    </row>
    <row r="28" spans="1:2">
      <c r="B28" s="147" t="s">
        <v>129</v>
      </c>
    </row>
    <row r="29" spans="1:2">
      <c r="B29" s="148" t="s">
        <v>130</v>
      </c>
    </row>
    <row r="30" spans="1:2" ht="29">
      <c r="B30" s="149" t="s">
        <v>131</v>
      </c>
    </row>
    <row r="31" spans="1:2" ht="29">
      <c r="B31" s="151" t="s">
        <v>132</v>
      </c>
    </row>
    <row r="32" spans="1:2" ht="29">
      <c r="B32" s="151" t="s">
        <v>133</v>
      </c>
    </row>
    <row r="33" spans="1:2">
      <c r="B33" s="148" t="s">
        <v>134</v>
      </c>
    </row>
    <row r="34" spans="1:2">
      <c r="B34" s="148" t="s">
        <v>135</v>
      </c>
    </row>
    <row r="35" spans="1:2">
      <c r="B35" s="147" t="s">
        <v>182</v>
      </c>
    </row>
    <row r="36" spans="1:2">
      <c r="B36" s="147" t="s">
        <v>136</v>
      </c>
    </row>
    <row r="37" spans="1:2">
      <c r="B37" s="149" t="s">
        <v>137</v>
      </c>
    </row>
    <row r="38" spans="1:2" ht="29">
      <c r="B38" s="151" t="s">
        <v>138</v>
      </c>
    </row>
    <row r="39" spans="1:2">
      <c r="B39" s="148" t="s">
        <v>139</v>
      </c>
    </row>
    <row r="40" spans="1:2">
      <c r="B40" s="148" t="s">
        <v>140</v>
      </c>
    </row>
    <row r="41" spans="1:2">
      <c r="B41" s="148" t="s">
        <v>141</v>
      </c>
    </row>
    <row r="42" spans="1:2">
      <c r="B42" s="148" t="s">
        <v>142</v>
      </c>
    </row>
    <row r="43" spans="1:2" ht="29">
      <c r="B43" s="151" t="s">
        <v>143</v>
      </c>
    </row>
    <row r="44" spans="1:2" ht="43.5">
      <c r="B44" s="151" t="s">
        <v>144</v>
      </c>
    </row>
    <row r="45" spans="1:2">
      <c r="B45" s="150"/>
    </row>
    <row r="46" spans="1:2" ht="18.5">
      <c r="B46" s="153" t="s">
        <v>157</v>
      </c>
    </row>
    <row r="47" spans="1:2" ht="29">
      <c r="A47" s="142"/>
      <c r="B47" s="115" t="s">
        <v>183</v>
      </c>
    </row>
    <row r="48" spans="1:2" ht="58">
      <c r="A48" s="142"/>
      <c r="B48" s="115" t="s">
        <v>184</v>
      </c>
    </row>
    <row r="49" spans="1:2" ht="29">
      <c r="A49" s="185"/>
      <c r="B49" s="186" t="s">
        <v>51</v>
      </c>
    </row>
    <row r="50" spans="1:2">
      <c r="A50" s="185"/>
      <c r="B50" s="187" t="s">
        <v>52</v>
      </c>
    </row>
    <row r="51" spans="1:2">
      <c r="A51" s="185"/>
      <c r="B51" s="186" t="s">
        <v>53</v>
      </c>
    </row>
    <row r="52" spans="1:2" ht="58">
      <c r="A52" s="142"/>
      <c r="B52" s="115" t="s">
        <v>185</v>
      </c>
    </row>
    <row r="53" spans="1:2" ht="29">
      <c r="A53" s="142"/>
      <c r="B53" s="115" t="s">
        <v>186</v>
      </c>
    </row>
    <row r="54" spans="1:2" ht="58">
      <c r="A54" s="142"/>
      <c r="B54" s="145" t="s">
        <v>188</v>
      </c>
    </row>
    <row r="55" spans="1:2" ht="32.5" customHeight="1">
      <c r="A55" s="142"/>
      <c r="B55" s="115" t="s">
        <v>189</v>
      </c>
    </row>
    <row r="56" spans="1:2" ht="29">
      <c r="A56" s="142"/>
      <c r="B56" s="115" t="s">
        <v>190</v>
      </c>
    </row>
    <row r="57" spans="1:2">
      <c r="A57" s="142"/>
      <c r="B57" s="115" t="s">
        <v>191</v>
      </c>
    </row>
    <row r="58" spans="1:2" ht="43.5">
      <c r="A58" s="142"/>
      <c r="B58" s="115" t="s">
        <v>192</v>
      </c>
    </row>
    <row r="59" spans="1:2" ht="43.5">
      <c r="A59" s="142"/>
      <c r="B59" s="143" t="s">
        <v>152</v>
      </c>
    </row>
    <row r="60" spans="1:2" ht="29">
      <c r="A60" s="142"/>
      <c r="B60" s="115" t="s">
        <v>193</v>
      </c>
    </row>
    <row r="61" spans="1:2" ht="58">
      <c r="A61" s="142"/>
      <c r="B61" s="115" t="s">
        <v>194</v>
      </c>
    </row>
    <row r="62" spans="1:2">
      <c r="A62" s="142"/>
      <c r="B62" s="192" t="s">
        <v>195</v>
      </c>
    </row>
    <row r="63" spans="1:2" ht="43.5">
      <c r="A63" s="142"/>
      <c r="B63" s="144" t="s">
        <v>153</v>
      </c>
    </row>
    <row r="64" spans="1:2">
      <c r="A64" s="142"/>
      <c r="B64" s="115" t="s">
        <v>196</v>
      </c>
    </row>
    <row r="65" spans="1:2" ht="43.5">
      <c r="A65" s="142"/>
      <c r="B65" s="144" t="s">
        <v>154</v>
      </c>
    </row>
    <row r="66" spans="1:2" ht="29">
      <c r="A66" s="142"/>
      <c r="B66" s="115" t="s">
        <v>197</v>
      </c>
    </row>
    <row r="67" spans="1:2" ht="29">
      <c r="A67" s="142"/>
      <c r="B67" s="144" t="s">
        <v>155</v>
      </c>
    </row>
    <row r="68" spans="1:2">
      <c r="A68" s="142"/>
      <c r="B68" s="144"/>
    </row>
    <row r="69" spans="1:2">
      <c r="B69" s="35"/>
    </row>
    <row r="70" spans="1:2" ht="18.5">
      <c r="B70" s="153" t="s">
        <v>175</v>
      </c>
    </row>
    <row r="71" spans="1:2">
      <c r="B71" s="116" t="s">
        <v>174</v>
      </c>
    </row>
    <row r="72" spans="1:2" ht="29">
      <c r="B72" s="146" t="s">
        <v>199</v>
      </c>
    </row>
    <row r="73" spans="1:2" ht="29">
      <c r="B73" s="35" t="s">
        <v>198</v>
      </c>
    </row>
    <row r="74" spans="1:2" ht="29">
      <c r="B74" s="35" t="s">
        <v>145</v>
      </c>
    </row>
    <row r="75" spans="1:2">
      <c r="B75" s="144"/>
    </row>
    <row r="76" spans="1:2">
      <c r="B76" s="115"/>
    </row>
  </sheetData>
  <sheetProtection algorithmName="SHA-512" hashValue="VEbpx/5L37aCK5FwQCvYX2WhJo3x1LeL8mFwnX1MqhFnpy4J8P0QaZt1+Q3dpmjXIRfhD9dDiHHduoOjxxieqw==" saltValue="TkLKyuX/fxEVI5Xt2B8N3g==" spinCount="100000" sheet="1" objects="1" scenarios="1"/>
  <hyperlinks>
    <hyperlink ref="B4" r:id="rId1" display="For conversion rates, refer to OANDA Currency. Converter." xr:uid="{48CC3DB0-73F1-46A6-A897-106603D22C5B}"/>
    <hyperlink ref="B49" r:id="rId2" xr:uid="{CD5D882E-A431-4365-970A-E80674AB183F}"/>
    <hyperlink ref="B50" r:id="rId3" xr:uid="{E69C8169-DE80-40FB-BDDA-C33782A72979}"/>
    <hyperlink ref="B51" r:id="rId4" display="5  Search the Dept of State site for the international M&amp;IE per diem rates. Enter the resulting value in column 3 of the Location table." xr:uid="{C4AAF286-4DFD-45EC-A13D-966A3772FA79}"/>
  </hyperlinks>
  <pageMargins left="0.7" right="0.7" top="0.75" bottom="0.75" header="0.3" footer="0.3"/>
  <pageSetup scale="2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79169-6B90-46B2-8AD1-4A9888B70C3D}">
  <sheetPr>
    <tabColor theme="7" tint="0.79998168889431442"/>
    <pageSetUpPr fitToPage="1"/>
  </sheetPr>
  <dimension ref="A1:AD56"/>
  <sheetViews>
    <sheetView showGridLines="0" tabSelected="1" zoomScale="80" zoomScaleNormal="80" workbookViewId="0">
      <selection activeCell="B7" sqref="B7:C7"/>
    </sheetView>
  </sheetViews>
  <sheetFormatPr defaultRowHeight="14.5"/>
  <cols>
    <col min="1" max="1" width="4.36328125" customWidth="1"/>
    <col min="2" max="2" width="26.26953125" customWidth="1"/>
    <col min="3" max="3" width="26.7265625" customWidth="1"/>
    <col min="4" max="4" width="17.6328125" style="113" hidden="1" customWidth="1"/>
    <col min="5" max="5" width="16.54296875" customWidth="1"/>
    <col min="6" max="6" width="12.54296875" customWidth="1"/>
    <col min="7" max="7" width="15.26953125" customWidth="1"/>
    <col min="8" max="8" width="15.453125" customWidth="1"/>
    <col min="9" max="10" width="13.453125" customWidth="1"/>
    <col min="11" max="11" width="16.08984375" customWidth="1"/>
    <col min="12" max="12" width="15.6328125" customWidth="1"/>
    <col min="13" max="13" width="14.7265625" hidden="1" customWidth="1"/>
    <col min="14" max="14" width="16.453125" customWidth="1"/>
    <col min="15" max="15" width="4.54296875" customWidth="1"/>
    <col min="16" max="16" width="64.1796875" customWidth="1"/>
    <col min="17" max="17" width="41.26953125" hidden="1" customWidth="1"/>
    <col min="18" max="22" width="16.36328125" hidden="1" customWidth="1"/>
    <col min="23" max="30" width="16.36328125" customWidth="1"/>
  </cols>
  <sheetData>
    <row r="1" spans="1:20" s="60" customFormat="1" ht="67" customHeight="1">
      <c r="D1" s="61"/>
      <c r="L1" s="117"/>
      <c r="M1" s="117"/>
      <c r="N1" s="117"/>
    </row>
    <row r="2" spans="1:20" s="62" customFormat="1" ht="48.5" customHeight="1">
      <c r="C2" s="65"/>
      <c r="D2" s="65"/>
      <c r="E2" s="65"/>
      <c r="F2" s="65"/>
      <c r="G2" s="65"/>
      <c r="H2" s="65"/>
      <c r="I2" s="65"/>
      <c r="J2" s="65"/>
      <c r="K2" s="65"/>
      <c r="L2" s="65"/>
      <c r="M2" s="65"/>
      <c r="N2" s="65"/>
      <c r="Q2" s="63"/>
      <c r="R2" s="63"/>
      <c r="S2" s="64"/>
      <c r="T2" s="63"/>
    </row>
    <row r="3" spans="1:20" s="62" customFormat="1" ht="29" customHeight="1">
      <c r="B3" s="278" t="s">
        <v>85</v>
      </c>
      <c r="C3" s="278"/>
      <c r="D3" s="278"/>
      <c r="E3" s="278"/>
      <c r="F3" s="278"/>
      <c r="G3" s="278"/>
      <c r="H3" s="278"/>
      <c r="I3" s="278"/>
      <c r="J3" s="278"/>
      <c r="K3" s="278"/>
      <c r="L3" s="278"/>
      <c r="M3" s="278"/>
      <c r="N3" s="278"/>
      <c r="Q3" s="63"/>
      <c r="R3" s="63"/>
      <c r="S3" s="64"/>
      <c r="T3" s="63"/>
    </row>
    <row r="4" spans="1:20" s="66" customFormat="1" ht="18.5" customHeight="1">
      <c r="B4" s="293" t="s">
        <v>86</v>
      </c>
      <c r="C4" s="293"/>
      <c r="D4" s="293"/>
      <c r="E4" s="293"/>
      <c r="F4" s="293"/>
      <c r="G4" s="293"/>
      <c r="H4" s="293"/>
      <c r="I4" s="293"/>
      <c r="J4" s="293"/>
      <c r="K4" s="293"/>
      <c r="L4" s="293"/>
      <c r="M4" s="293"/>
      <c r="N4" s="293"/>
      <c r="O4" s="67"/>
      <c r="P4" s="67"/>
      <c r="Q4" s="68"/>
      <c r="R4" s="69"/>
      <c r="S4" s="70"/>
      <c r="T4" s="69"/>
    </row>
    <row r="5" spans="1:20" s="62" customFormat="1" ht="29" thickBot="1">
      <c r="B5" s="294"/>
      <c r="C5" s="294"/>
      <c r="D5" s="295"/>
      <c r="E5" s="294"/>
      <c r="F5" s="294"/>
      <c r="G5" s="294"/>
      <c r="H5" s="294"/>
      <c r="I5" s="294"/>
      <c r="J5" s="294"/>
      <c r="K5" s="294"/>
      <c r="L5" s="294"/>
      <c r="M5" s="294"/>
      <c r="N5" s="294"/>
      <c r="O5" s="67"/>
      <c r="P5" s="67"/>
      <c r="Q5" s="71" t="s">
        <v>9</v>
      </c>
      <c r="R5" s="63"/>
      <c r="S5" s="63"/>
      <c r="T5" s="63"/>
    </row>
    <row r="6" spans="1:20" s="72" customFormat="1" ht="17" customHeight="1">
      <c r="A6" s="304" t="s">
        <v>87</v>
      </c>
      <c r="B6" s="252" t="s">
        <v>88</v>
      </c>
      <c r="C6" s="254"/>
      <c r="D6" s="132"/>
      <c r="E6" s="286" t="s">
        <v>89</v>
      </c>
      <c r="F6" s="287"/>
      <c r="G6" s="288"/>
      <c r="H6" s="252" t="s">
        <v>90</v>
      </c>
      <c r="I6" s="253"/>
      <c r="J6" s="254"/>
      <c r="K6" s="289" t="s">
        <v>91</v>
      </c>
      <c r="L6" s="290"/>
      <c r="M6" s="290"/>
      <c r="N6" s="291"/>
      <c r="Q6" s="73" t="s">
        <v>10</v>
      </c>
      <c r="R6" s="73"/>
      <c r="S6" s="73"/>
      <c r="T6" s="73"/>
    </row>
    <row r="7" spans="1:20" s="74" customFormat="1" ht="30" customHeight="1">
      <c r="A7" s="305"/>
      <c r="B7" s="296"/>
      <c r="C7" s="297"/>
      <c r="D7" s="141"/>
      <c r="E7" s="292"/>
      <c r="F7" s="250"/>
      <c r="G7" s="251"/>
      <c r="H7" s="249"/>
      <c r="I7" s="250"/>
      <c r="J7" s="251"/>
      <c r="K7" s="269"/>
      <c r="L7" s="270"/>
      <c r="M7" s="270"/>
      <c r="N7" s="271"/>
      <c r="Q7" s="75" t="s">
        <v>36</v>
      </c>
      <c r="R7" s="76"/>
      <c r="S7" s="76"/>
      <c r="T7" s="76"/>
    </row>
    <row r="8" spans="1:20" s="77" customFormat="1" ht="20" customHeight="1">
      <c r="A8" s="305"/>
      <c r="B8" s="252" t="s">
        <v>177</v>
      </c>
      <c r="C8" s="253"/>
      <c r="D8" s="253"/>
      <c r="E8" s="254"/>
      <c r="F8" s="252" t="s">
        <v>92</v>
      </c>
      <c r="G8" s="254"/>
      <c r="H8" s="173" t="s">
        <v>93</v>
      </c>
      <c r="I8" s="286" t="s">
        <v>94</v>
      </c>
      <c r="J8" s="288"/>
      <c r="K8" s="173" t="s">
        <v>95</v>
      </c>
      <c r="L8" s="281" t="s">
        <v>96</v>
      </c>
      <c r="M8" s="282"/>
      <c r="N8" s="283"/>
      <c r="O8" s="78"/>
      <c r="P8" s="78"/>
      <c r="Q8" s="79"/>
      <c r="R8" s="79"/>
      <c r="S8" s="80"/>
      <c r="T8" s="80"/>
    </row>
    <row r="9" spans="1:20" s="74" customFormat="1" ht="32.5" customHeight="1">
      <c r="A9" s="305"/>
      <c r="B9" s="249"/>
      <c r="C9" s="250"/>
      <c r="D9" s="250"/>
      <c r="E9" s="251"/>
      <c r="F9" s="247"/>
      <c r="G9" s="248"/>
      <c r="H9" s="174"/>
      <c r="I9" s="284"/>
      <c r="J9" s="285"/>
      <c r="K9" s="175"/>
      <c r="L9" s="269"/>
      <c r="M9" s="270"/>
      <c r="N9" s="271"/>
      <c r="O9" s="81"/>
      <c r="P9" s="81"/>
      <c r="Q9" s="82">
        <v>0</v>
      </c>
      <c r="R9" s="81"/>
    </row>
    <row r="10" spans="1:20" s="77" customFormat="1" ht="18.5">
      <c r="A10" s="305"/>
      <c r="B10" s="252" t="s">
        <v>97</v>
      </c>
      <c r="C10" s="253"/>
      <c r="D10" s="253"/>
      <c r="E10" s="254"/>
      <c r="F10" s="252" t="s">
        <v>98</v>
      </c>
      <c r="G10" s="253"/>
      <c r="H10" s="253"/>
      <c r="I10" s="253"/>
      <c r="J10" s="253"/>
      <c r="K10" s="253"/>
      <c r="L10" s="253"/>
      <c r="M10" s="253"/>
      <c r="N10" s="254"/>
      <c r="Q10" s="83">
        <v>1</v>
      </c>
    </row>
    <row r="11" spans="1:20" s="74" customFormat="1" ht="29.5" customHeight="1">
      <c r="A11" s="305"/>
      <c r="B11" s="249"/>
      <c r="C11" s="250"/>
      <c r="D11" s="250"/>
      <c r="E11" s="251"/>
      <c r="F11" s="249"/>
      <c r="G11" s="250"/>
      <c r="H11" s="250"/>
      <c r="I11" s="250"/>
      <c r="J11" s="250"/>
      <c r="K11" s="250"/>
      <c r="L11" s="250"/>
      <c r="M11" s="250"/>
      <c r="N11" s="251"/>
      <c r="Q11" s="84"/>
    </row>
    <row r="12" spans="1:20" s="85" customFormat="1" ht="14.5" customHeight="1">
      <c r="A12" s="305"/>
      <c r="B12" s="183" t="s">
        <v>176</v>
      </c>
      <c r="C12" s="266" t="s">
        <v>207</v>
      </c>
      <c r="D12" s="267"/>
      <c r="E12" s="267"/>
      <c r="F12" s="268"/>
      <c r="G12" s="240" t="s">
        <v>100</v>
      </c>
      <c r="H12" s="241"/>
      <c r="I12" s="241"/>
      <c r="J12" s="241"/>
      <c r="K12" s="242"/>
      <c r="L12" s="240" t="s">
        <v>101</v>
      </c>
      <c r="M12" s="241"/>
      <c r="N12" s="242"/>
    </row>
    <row r="13" spans="1:20" s="86" customFormat="1" ht="26">
      <c r="A13" s="305"/>
      <c r="B13" s="184"/>
      <c r="C13" s="269"/>
      <c r="D13" s="270"/>
      <c r="E13" s="270"/>
      <c r="F13" s="271"/>
      <c r="G13" s="247"/>
      <c r="H13" s="265"/>
      <c r="I13" s="265"/>
      <c r="J13" s="265"/>
      <c r="K13" s="248"/>
      <c r="L13" s="247"/>
      <c r="M13" s="265"/>
      <c r="N13" s="248"/>
    </row>
    <row r="14" spans="1:20" s="126" customFormat="1" ht="15" customHeight="1" thickBot="1">
      <c r="A14" s="306"/>
      <c r="B14" s="203" t="s">
        <v>209</v>
      </c>
      <c r="C14" s="243" t="s">
        <v>208</v>
      </c>
      <c r="D14" s="243"/>
      <c r="E14" s="243"/>
      <c r="F14" s="243"/>
      <c r="G14" s="199"/>
      <c r="H14" s="199"/>
      <c r="I14" s="199"/>
      <c r="J14" s="199"/>
      <c r="K14" s="199"/>
      <c r="L14" s="199"/>
      <c r="M14" s="199"/>
      <c r="N14" s="200"/>
    </row>
    <row r="15" spans="1:20" s="87" customFormat="1" ht="28.5" customHeight="1">
      <c r="A15" s="244" t="s">
        <v>99</v>
      </c>
      <c r="B15" s="279" t="s">
        <v>147</v>
      </c>
      <c r="C15" s="279"/>
      <c r="D15" s="279"/>
      <c r="E15" s="280"/>
      <c r="F15" s="176">
        <f>'Travel Claim Worksheet'!L15</f>
        <v>0</v>
      </c>
      <c r="G15" s="176">
        <f>'Travel Claim Worksheet'!M15</f>
        <v>0</v>
      </c>
      <c r="H15" s="176">
        <f>'Travel Claim Worksheet'!N15</f>
        <v>0</v>
      </c>
      <c r="I15" s="176">
        <f>ROUND('Travel Claim Worksheet'!O15,2)</f>
        <v>0</v>
      </c>
      <c r="J15" s="176">
        <f>'Travel Claim Worksheet'!P15</f>
        <v>0</v>
      </c>
      <c r="K15" s="176">
        <f>'Travel Claim Worksheet'!Q15</f>
        <v>0</v>
      </c>
      <c r="L15" s="176">
        <f>'Travel Claim Worksheet'!R15</f>
        <v>0</v>
      </c>
      <c r="M15" s="88"/>
      <c r="N15" s="89"/>
    </row>
    <row r="16" spans="1:20" s="87" customFormat="1" ht="44" customHeight="1" thickBot="1">
      <c r="A16" s="245"/>
      <c r="B16" s="279" t="s">
        <v>216</v>
      </c>
      <c r="C16" s="279"/>
      <c r="D16" s="279"/>
      <c r="E16" s="280"/>
      <c r="F16" s="140" t="s">
        <v>28</v>
      </c>
      <c r="G16" s="140" t="s">
        <v>40</v>
      </c>
      <c r="H16" s="140" t="s">
        <v>41</v>
      </c>
      <c r="I16" s="140" t="s">
        <v>148</v>
      </c>
      <c r="J16" s="140" t="s">
        <v>38</v>
      </c>
      <c r="K16" s="140" t="s">
        <v>44</v>
      </c>
      <c r="L16" s="140" t="s">
        <v>42</v>
      </c>
      <c r="M16" s="88"/>
      <c r="N16" s="89"/>
    </row>
    <row r="17" spans="1:23" ht="29" customHeight="1" thickBot="1">
      <c r="A17" s="246"/>
      <c r="B17" s="311" t="s">
        <v>103</v>
      </c>
      <c r="C17" s="311"/>
      <c r="D17" s="311"/>
      <c r="E17" s="311"/>
      <c r="F17" s="311"/>
      <c r="G17" s="311"/>
      <c r="H17" s="311"/>
      <c r="I17" s="311"/>
      <c r="J17" s="312"/>
      <c r="K17" s="312"/>
      <c r="L17" s="312"/>
      <c r="M17" s="118"/>
      <c r="N17" s="137">
        <f>SUM(F15:L15)</f>
        <v>0</v>
      </c>
    </row>
    <row r="18" spans="1:23" ht="38" customHeight="1" thickBot="1">
      <c r="A18" s="313" t="s">
        <v>102</v>
      </c>
      <c r="B18" s="343" t="s">
        <v>105</v>
      </c>
      <c r="C18" s="344"/>
      <c r="D18" s="344"/>
      <c r="E18" s="344"/>
      <c r="F18" s="344"/>
      <c r="G18" s="344"/>
      <c r="H18" s="344"/>
      <c r="I18" s="344"/>
      <c r="J18" s="340" t="s">
        <v>106</v>
      </c>
      <c r="K18" s="340"/>
      <c r="L18" s="340"/>
      <c r="M18" s="119"/>
      <c r="N18" s="138"/>
    </row>
    <row r="19" spans="1:23" ht="40.5" customHeight="1" thickBot="1">
      <c r="A19" s="314"/>
      <c r="B19" s="341"/>
      <c r="C19" s="342"/>
      <c r="D19" s="342"/>
      <c r="E19" s="342"/>
      <c r="F19" s="342"/>
      <c r="G19" s="342"/>
      <c r="H19" s="342"/>
      <c r="I19" s="342"/>
      <c r="J19" s="336" t="s">
        <v>150</v>
      </c>
      <c r="K19" s="336"/>
      <c r="L19" s="336"/>
      <c r="M19" s="128"/>
      <c r="N19" s="139">
        <f>SUM(N17-N18)</f>
        <v>0</v>
      </c>
      <c r="P19" s="90"/>
    </row>
    <row r="20" spans="1:23" ht="15.5">
      <c r="A20" s="314"/>
      <c r="B20" s="341"/>
      <c r="C20" s="342"/>
      <c r="D20" s="342"/>
      <c r="E20" s="342"/>
      <c r="F20" s="342"/>
      <c r="G20" s="342"/>
      <c r="H20" s="342"/>
      <c r="I20" s="342"/>
      <c r="J20" s="255" t="s">
        <v>107</v>
      </c>
      <c r="K20" s="256"/>
      <c r="L20" s="256"/>
      <c r="M20" s="257"/>
      <c r="N20" s="258"/>
    </row>
    <row r="21" spans="1:23" ht="31">
      <c r="A21" s="314"/>
      <c r="B21" s="341"/>
      <c r="C21" s="342"/>
      <c r="D21" s="342"/>
      <c r="E21" s="342"/>
      <c r="F21" s="342"/>
      <c r="G21" s="342"/>
      <c r="H21" s="342"/>
      <c r="I21" s="342"/>
      <c r="J21" s="129" t="s">
        <v>108</v>
      </c>
      <c r="K21" s="259"/>
      <c r="L21" s="260"/>
      <c r="M21" s="260"/>
      <c r="N21" s="261"/>
    </row>
    <row r="22" spans="1:23" ht="31.5" thickBot="1">
      <c r="A22" s="314"/>
      <c r="B22" s="341"/>
      <c r="C22" s="342"/>
      <c r="D22" s="342"/>
      <c r="E22" s="342"/>
      <c r="F22" s="342"/>
      <c r="G22" s="342"/>
      <c r="H22" s="342"/>
      <c r="I22" s="342"/>
      <c r="J22" s="130" t="s">
        <v>109</v>
      </c>
      <c r="K22" s="262"/>
      <c r="L22" s="263"/>
      <c r="M22" s="263"/>
      <c r="N22" s="264"/>
    </row>
    <row r="23" spans="1:23" ht="70.5" customHeight="1" thickBot="1">
      <c r="A23" s="315"/>
      <c r="B23" s="337" t="s">
        <v>149</v>
      </c>
      <c r="C23" s="338"/>
      <c r="D23" s="338"/>
      <c r="E23" s="338"/>
      <c r="F23" s="338"/>
      <c r="G23" s="338"/>
      <c r="H23" s="338"/>
      <c r="I23" s="338"/>
      <c r="J23" s="338"/>
      <c r="K23" s="338"/>
      <c r="L23" s="338"/>
      <c r="M23" s="338"/>
      <c r="N23" s="339"/>
      <c r="O23" s="91"/>
    </row>
    <row r="24" spans="1:23" s="93" customFormat="1" ht="38.5" customHeight="1">
      <c r="A24" s="316" t="s">
        <v>128</v>
      </c>
      <c r="B24" s="326" t="s">
        <v>212</v>
      </c>
      <c r="C24" s="326"/>
      <c r="D24" s="326"/>
      <c r="E24" s="326"/>
      <c r="F24" s="326"/>
      <c r="G24" s="326"/>
      <c r="H24" s="326"/>
      <c r="I24" s="326"/>
      <c r="J24" s="326"/>
      <c r="K24" s="326"/>
      <c r="L24" s="326"/>
      <c r="M24" s="326"/>
      <c r="N24" s="326"/>
      <c r="O24" s="92"/>
    </row>
    <row r="25" spans="1:23" s="97" customFormat="1" ht="16" customHeight="1">
      <c r="A25" s="317"/>
      <c r="B25" s="94" t="s">
        <v>111</v>
      </c>
      <c r="C25" s="96" t="s">
        <v>112</v>
      </c>
      <c r="D25" s="95"/>
      <c r="E25" s="96" t="s">
        <v>113</v>
      </c>
      <c r="F25" s="96" t="s">
        <v>114</v>
      </c>
      <c r="G25" s="96" t="s">
        <v>115</v>
      </c>
      <c r="H25" s="96" t="s">
        <v>116</v>
      </c>
      <c r="I25" s="275" t="s">
        <v>117</v>
      </c>
      <c r="J25" s="276"/>
      <c r="K25" s="277"/>
      <c r="L25" s="230" t="s">
        <v>118</v>
      </c>
      <c r="M25" s="231"/>
      <c r="N25" s="232"/>
    </row>
    <row r="26" spans="1:23" s="98" customFormat="1" ht="22.5" customHeight="1">
      <c r="A26" s="317"/>
      <c r="B26" s="134"/>
      <c r="C26" s="134"/>
      <c r="D26" s="135"/>
      <c r="E26" s="134"/>
      <c r="F26" s="134"/>
      <c r="G26" s="136"/>
      <c r="H26" s="136"/>
      <c r="I26" s="227"/>
      <c r="J26" s="228"/>
      <c r="K26" s="229"/>
      <c r="L26" s="233"/>
      <c r="M26" s="234"/>
      <c r="N26" s="235"/>
    </row>
    <row r="27" spans="1:23" s="98" customFormat="1" ht="22.5" customHeight="1">
      <c r="A27" s="317"/>
      <c r="B27" s="134"/>
      <c r="C27" s="134"/>
      <c r="D27" s="135"/>
      <c r="E27" s="134"/>
      <c r="F27" s="134"/>
      <c r="G27" s="136"/>
      <c r="H27" s="136"/>
      <c r="I27" s="227"/>
      <c r="J27" s="228"/>
      <c r="K27" s="229"/>
      <c r="L27" s="233"/>
      <c r="M27" s="234"/>
      <c r="N27" s="235"/>
    </row>
    <row r="28" spans="1:23" s="98" customFormat="1" ht="22.5" customHeight="1">
      <c r="A28" s="317"/>
      <c r="B28" s="134" t="s">
        <v>119</v>
      </c>
      <c r="C28" s="134"/>
      <c r="D28" s="135"/>
      <c r="E28" s="134"/>
      <c r="F28" s="134"/>
      <c r="G28" s="136"/>
      <c r="H28" s="136"/>
      <c r="I28" s="227"/>
      <c r="J28" s="228"/>
      <c r="K28" s="229"/>
      <c r="L28" s="233"/>
      <c r="M28" s="234"/>
      <c r="N28" s="235"/>
    </row>
    <row r="29" spans="1:23" s="98" customFormat="1" ht="22.5" customHeight="1">
      <c r="A29" s="317"/>
      <c r="B29" s="134" t="s">
        <v>119</v>
      </c>
      <c r="C29" s="134"/>
      <c r="D29" s="135"/>
      <c r="E29" s="134"/>
      <c r="F29" s="134"/>
      <c r="G29" s="136"/>
      <c r="H29" s="136"/>
      <c r="I29" s="227"/>
      <c r="J29" s="228"/>
      <c r="K29" s="229"/>
      <c r="L29" s="233"/>
      <c r="M29" s="234"/>
      <c r="N29" s="235"/>
    </row>
    <row r="30" spans="1:23" s="98" customFormat="1" ht="22.5" customHeight="1">
      <c r="A30" s="317"/>
      <c r="B30" s="134" t="s">
        <v>119</v>
      </c>
      <c r="C30" s="134"/>
      <c r="D30" s="135"/>
      <c r="E30" s="134"/>
      <c r="F30" s="134"/>
      <c r="G30" s="136"/>
      <c r="H30" s="136"/>
      <c r="I30" s="227"/>
      <c r="J30" s="228"/>
      <c r="K30" s="229"/>
      <c r="L30" s="233"/>
      <c r="M30" s="234"/>
      <c r="N30" s="235"/>
    </row>
    <row r="31" spans="1:23" s="98" customFormat="1" ht="22.5" customHeight="1">
      <c r="A31" s="317"/>
      <c r="B31" s="134" t="s">
        <v>119</v>
      </c>
      <c r="C31" s="134"/>
      <c r="D31" s="135"/>
      <c r="E31" s="134"/>
      <c r="F31" s="134"/>
      <c r="G31" s="136"/>
      <c r="H31" s="136"/>
      <c r="I31" s="227"/>
      <c r="J31" s="228"/>
      <c r="K31" s="229"/>
      <c r="L31" s="233"/>
      <c r="M31" s="234"/>
      <c r="N31" s="235"/>
      <c r="P31" s="99"/>
      <c r="Q31" s="99"/>
      <c r="R31" s="99"/>
      <c r="S31" s="99"/>
      <c r="T31" s="99"/>
      <c r="U31" s="99"/>
      <c r="V31" s="99"/>
    </row>
    <row r="32" spans="1:23" s="98" customFormat="1" ht="22.5" customHeight="1">
      <c r="A32" s="317"/>
      <c r="B32" s="134" t="s">
        <v>119</v>
      </c>
      <c r="C32" s="134"/>
      <c r="D32" s="135"/>
      <c r="E32" s="134"/>
      <c r="F32" s="134"/>
      <c r="G32" s="136"/>
      <c r="H32" s="136"/>
      <c r="I32" s="227"/>
      <c r="J32" s="228"/>
      <c r="K32" s="229"/>
      <c r="L32" s="233"/>
      <c r="M32" s="234"/>
      <c r="N32" s="235"/>
      <c r="O32" s="100"/>
      <c r="P32" s="100"/>
      <c r="Q32" s="100"/>
      <c r="R32" s="100"/>
      <c r="S32" s="100"/>
      <c r="T32" s="100"/>
      <c r="U32" s="100"/>
      <c r="V32" s="100"/>
      <c r="W32" s="100"/>
    </row>
    <row r="33" spans="1:30" s="98" customFormat="1" ht="34" customHeight="1" thickBot="1">
      <c r="A33" s="317"/>
      <c r="B33" s="272" t="s">
        <v>213</v>
      </c>
      <c r="C33" s="272"/>
      <c r="D33" s="272"/>
      <c r="E33" s="272"/>
      <c r="F33" s="272"/>
      <c r="G33" s="272"/>
      <c r="H33" s="272"/>
      <c r="I33" s="272"/>
      <c r="J33" s="272"/>
      <c r="K33" s="272"/>
      <c r="L33" s="273">
        <f>SUM(L26:L32)</f>
        <v>0</v>
      </c>
      <c r="M33" s="273"/>
      <c r="N33" s="274"/>
      <c r="O33" s="100"/>
      <c r="P33" s="100"/>
      <c r="Q33" s="100"/>
      <c r="R33" s="100"/>
      <c r="S33" s="100"/>
      <c r="T33" s="100"/>
      <c r="U33" s="100"/>
      <c r="V33" s="100"/>
      <c r="W33" s="100"/>
    </row>
    <row r="34" spans="1:30" s="98" customFormat="1" ht="22.5" customHeight="1" thickBot="1">
      <c r="A34" s="317"/>
      <c r="B34" s="177" t="str">
        <f>IF(N18&gt;0,B26,"")</f>
        <v/>
      </c>
      <c r="C34" s="178" t="str">
        <f>IF(N18&gt;0,107800,"")</f>
        <v/>
      </c>
      <c r="D34" s="179"/>
      <c r="E34" s="323" t="str">
        <f>IF(N18&gt;0,"See original RAT Line 1","")</f>
        <v/>
      </c>
      <c r="F34" s="324"/>
      <c r="G34" s="324"/>
      <c r="H34" s="324"/>
      <c r="I34" s="324"/>
      <c r="J34" s="324"/>
      <c r="K34" s="325"/>
      <c r="L34" s="180" t="str">
        <f>IF(N18&gt;0,-N18,"")</f>
        <v/>
      </c>
      <c r="M34" s="181"/>
      <c r="N34" s="182"/>
      <c r="O34" s="100"/>
      <c r="P34" s="198" t="s">
        <v>120</v>
      </c>
      <c r="Q34" s="101"/>
      <c r="R34" s="101"/>
      <c r="S34" s="101"/>
      <c r="T34" s="101"/>
      <c r="U34" s="101"/>
      <c r="V34" s="101"/>
      <c r="W34" s="101"/>
      <c r="X34" s="101"/>
      <c r="Y34" s="101"/>
      <c r="Z34" s="101"/>
      <c r="AA34" s="101"/>
      <c r="AB34" s="101"/>
      <c r="AC34" s="101"/>
      <c r="AD34" s="101"/>
    </row>
    <row r="35" spans="1:30" s="98" customFormat="1" ht="22.5" customHeight="1" thickBot="1">
      <c r="A35" s="318"/>
      <c r="B35" s="177" t="str">
        <f>IF(N19&lt;0,B34,"")</f>
        <v/>
      </c>
      <c r="C35" s="178" t="str">
        <f>IF(N19&lt;0,107801,"")</f>
        <v/>
      </c>
      <c r="D35" s="179"/>
      <c r="E35" s="323" t="str">
        <f>IF(N19&lt;0,"See original RAT Line 1","")</f>
        <v/>
      </c>
      <c r="F35" s="324"/>
      <c r="G35" s="324"/>
      <c r="H35" s="324"/>
      <c r="I35" s="324"/>
      <c r="J35" s="324"/>
      <c r="K35" s="325"/>
      <c r="L35" s="180" t="str">
        <f>IF(N19&lt;0,-N19,"")</f>
        <v/>
      </c>
      <c r="M35" s="181"/>
      <c r="N35" s="182"/>
      <c r="O35" s="100"/>
      <c r="P35" s="120"/>
      <c r="Q35" s="101"/>
      <c r="R35" s="101"/>
      <c r="S35" s="101"/>
      <c r="T35" s="101"/>
      <c r="U35" s="101"/>
      <c r="V35" s="101"/>
      <c r="W35" s="101"/>
      <c r="X35" s="101"/>
      <c r="Y35" s="101"/>
      <c r="Z35" s="101"/>
      <c r="AA35" s="101"/>
      <c r="AB35" s="101"/>
      <c r="AC35" s="101"/>
      <c r="AD35" s="101"/>
    </row>
    <row r="36" spans="1:30" ht="9.5" customHeight="1">
      <c r="A36" s="316" t="s">
        <v>104</v>
      </c>
      <c r="B36" s="319" t="s">
        <v>204</v>
      </c>
      <c r="C36" s="319"/>
      <c r="D36" s="319"/>
      <c r="E36" s="319"/>
      <c r="F36" s="319"/>
      <c r="G36" s="319"/>
      <c r="H36" s="319"/>
      <c r="I36" s="319"/>
      <c r="J36" s="319"/>
      <c r="K36" s="319"/>
      <c r="L36" s="319"/>
      <c r="M36" s="319"/>
      <c r="N36" s="320"/>
      <c r="R36" s="102"/>
      <c r="S36" s="102"/>
      <c r="T36" s="102"/>
      <c r="U36" s="102"/>
      <c r="V36" s="102"/>
      <c r="W36" s="102"/>
      <c r="X36" s="102"/>
      <c r="Y36" s="102"/>
      <c r="Z36" s="102"/>
      <c r="AA36" s="102"/>
    </row>
    <row r="37" spans="1:30" s="104" customFormat="1" ht="22" customHeight="1" thickBot="1">
      <c r="A37" s="317"/>
      <c r="B37" s="321"/>
      <c r="C37" s="321"/>
      <c r="D37" s="321"/>
      <c r="E37" s="321"/>
      <c r="F37" s="321"/>
      <c r="G37" s="321"/>
      <c r="H37" s="321"/>
      <c r="I37" s="321"/>
      <c r="J37" s="321"/>
      <c r="K37" s="321"/>
      <c r="L37" s="321"/>
      <c r="M37" s="321"/>
      <c r="N37" s="322"/>
      <c r="O37" s="103"/>
      <c r="P37" s="103"/>
    </row>
    <row r="38" spans="1:30" s="106" customFormat="1" ht="22" customHeight="1">
      <c r="A38" s="317"/>
      <c r="B38" s="121" t="s">
        <v>121</v>
      </c>
      <c r="C38" s="122" t="s">
        <v>122</v>
      </c>
      <c r="D38" s="123"/>
      <c r="E38" s="236" t="s">
        <v>123</v>
      </c>
      <c r="F38" s="237"/>
      <c r="G38" s="124" t="s">
        <v>124</v>
      </c>
      <c r="H38" s="125"/>
      <c r="I38" s="125"/>
      <c r="J38" s="125"/>
      <c r="K38" s="125"/>
      <c r="L38" s="224" t="s">
        <v>34</v>
      </c>
      <c r="M38" s="225"/>
      <c r="N38" s="226"/>
      <c r="O38" s="105"/>
      <c r="P38" s="105"/>
    </row>
    <row r="39" spans="1:30" s="208" customFormat="1" ht="18.5">
      <c r="A39" s="317"/>
      <c r="B39" s="205"/>
      <c r="C39" s="205"/>
      <c r="D39" s="206"/>
      <c r="E39" s="213"/>
      <c r="F39" s="215"/>
      <c r="G39" s="213"/>
      <c r="H39" s="214"/>
      <c r="I39" s="214"/>
      <c r="J39" s="214"/>
      <c r="K39" s="215"/>
      <c r="L39" s="218"/>
      <c r="M39" s="219"/>
      <c r="N39" s="220"/>
      <c r="O39" s="207"/>
      <c r="P39" s="207"/>
    </row>
    <row r="40" spans="1:30" s="208" customFormat="1" ht="18.5">
      <c r="A40" s="317"/>
      <c r="B40" s="205"/>
      <c r="C40" s="205"/>
      <c r="D40" s="206"/>
      <c r="E40" s="213"/>
      <c r="F40" s="215"/>
      <c r="G40" s="213"/>
      <c r="H40" s="214"/>
      <c r="I40" s="214"/>
      <c r="J40" s="214"/>
      <c r="K40" s="215"/>
      <c r="L40" s="218"/>
      <c r="M40" s="219"/>
      <c r="N40" s="220"/>
      <c r="O40" s="207"/>
      <c r="P40" s="207"/>
    </row>
    <row r="41" spans="1:30" s="208" customFormat="1" ht="18.5">
      <c r="A41" s="317"/>
      <c r="B41" s="205"/>
      <c r="C41" s="205"/>
      <c r="D41" s="206"/>
      <c r="E41" s="213"/>
      <c r="F41" s="215"/>
      <c r="G41" s="213"/>
      <c r="H41" s="214"/>
      <c r="I41" s="214"/>
      <c r="J41" s="214"/>
      <c r="K41" s="215"/>
      <c r="L41" s="218"/>
      <c r="M41" s="219"/>
      <c r="N41" s="220"/>
      <c r="O41" s="207"/>
      <c r="P41" s="207"/>
    </row>
    <row r="42" spans="1:30" s="208" customFormat="1" ht="18.5">
      <c r="A42" s="317"/>
      <c r="B42" s="205"/>
      <c r="C42" s="205"/>
      <c r="D42" s="206"/>
      <c r="E42" s="213"/>
      <c r="F42" s="215"/>
      <c r="G42" s="213"/>
      <c r="H42" s="214"/>
      <c r="I42" s="214"/>
      <c r="J42" s="214"/>
      <c r="K42" s="215"/>
      <c r="L42" s="218"/>
      <c r="M42" s="219"/>
      <c r="N42" s="220"/>
      <c r="O42" s="207"/>
      <c r="P42" s="207"/>
    </row>
    <row r="43" spans="1:30" s="208" customFormat="1" ht="18.5">
      <c r="A43" s="317"/>
      <c r="B43" s="205"/>
      <c r="C43" s="205"/>
      <c r="D43" s="206"/>
      <c r="E43" s="213"/>
      <c r="F43" s="215"/>
      <c r="G43" s="213"/>
      <c r="H43" s="214"/>
      <c r="I43" s="214"/>
      <c r="J43" s="214"/>
      <c r="K43" s="215"/>
      <c r="L43" s="218"/>
      <c r="M43" s="219"/>
      <c r="N43" s="220"/>
      <c r="O43" s="207"/>
      <c r="P43" s="207"/>
    </row>
    <row r="44" spans="1:30" s="208" customFormat="1" ht="18.5">
      <c r="A44" s="317"/>
      <c r="B44" s="205"/>
      <c r="C44" s="205"/>
      <c r="D44" s="206"/>
      <c r="E44" s="213"/>
      <c r="F44" s="215"/>
      <c r="G44" s="213"/>
      <c r="H44" s="214"/>
      <c r="I44" s="214"/>
      <c r="J44" s="214"/>
      <c r="K44" s="215"/>
      <c r="L44" s="218"/>
      <c r="M44" s="219"/>
      <c r="N44" s="220"/>
      <c r="O44" s="207"/>
      <c r="P44" s="207"/>
    </row>
    <row r="45" spans="1:30" s="208" customFormat="1" ht="18.5">
      <c r="A45" s="317"/>
      <c r="B45" s="205"/>
      <c r="C45" s="205"/>
      <c r="D45" s="206"/>
      <c r="E45" s="213"/>
      <c r="F45" s="215"/>
      <c r="G45" s="213"/>
      <c r="H45" s="214"/>
      <c r="I45" s="214"/>
      <c r="J45" s="214"/>
      <c r="K45" s="215"/>
      <c r="L45" s="218"/>
      <c r="M45" s="219"/>
      <c r="N45" s="220"/>
      <c r="O45" s="207"/>
      <c r="P45" s="207"/>
    </row>
    <row r="46" spans="1:30" s="208" customFormat="1" ht="18.5">
      <c r="A46" s="317"/>
      <c r="B46" s="205"/>
      <c r="C46" s="205"/>
      <c r="D46" s="206"/>
      <c r="E46" s="213"/>
      <c r="F46" s="215"/>
      <c r="G46" s="213"/>
      <c r="H46" s="214"/>
      <c r="I46" s="214"/>
      <c r="J46" s="214"/>
      <c r="K46" s="215"/>
      <c r="L46" s="218"/>
      <c r="M46" s="219"/>
      <c r="N46" s="220"/>
      <c r="O46" s="207"/>
      <c r="P46" s="207"/>
    </row>
    <row r="47" spans="1:30" s="208" customFormat="1" ht="18.5">
      <c r="A47" s="317"/>
      <c r="B47" s="205"/>
      <c r="C47" s="205"/>
      <c r="D47" s="206"/>
      <c r="E47" s="213"/>
      <c r="F47" s="215"/>
      <c r="G47" s="213"/>
      <c r="H47" s="214"/>
      <c r="I47" s="214"/>
      <c r="J47" s="214"/>
      <c r="K47" s="215"/>
      <c r="L47" s="218"/>
      <c r="M47" s="219"/>
      <c r="N47" s="220"/>
      <c r="O47" s="207"/>
      <c r="P47" s="207"/>
    </row>
    <row r="48" spans="1:30" s="208" customFormat="1" ht="18.5">
      <c r="A48" s="317"/>
      <c r="B48" s="205"/>
      <c r="C48" s="205"/>
      <c r="D48" s="206"/>
      <c r="E48" s="213"/>
      <c r="F48" s="215"/>
      <c r="G48" s="213"/>
      <c r="H48" s="214"/>
      <c r="I48" s="214"/>
      <c r="J48" s="214"/>
      <c r="K48" s="215"/>
      <c r="L48" s="218"/>
      <c r="M48" s="219"/>
      <c r="N48" s="220"/>
      <c r="O48" s="207"/>
      <c r="P48" s="207"/>
    </row>
    <row r="49" spans="1:29" s="208" customFormat="1" ht="18.5">
      <c r="A49" s="317"/>
      <c r="B49" s="205"/>
      <c r="C49" s="205"/>
      <c r="D49" s="206"/>
      <c r="E49" s="213"/>
      <c r="F49" s="215"/>
      <c r="G49" s="213"/>
      <c r="H49" s="214"/>
      <c r="I49" s="214"/>
      <c r="J49" s="214"/>
      <c r="K49" s="215"/>
      <c r="L49" s="218"/>
      <c r="M49" s="219"/>
      <c r="N49" s="220"/>
      <c r="O49" s="207"/>
      <c r="P49" s="207"/>
    </row>
    <row r="50" spans="1:29" s="208" customFormat="1" ht="18.5">
      <c r="A50" s="317"/>
      <c r="B50" s="205"/>
      <c r="C50" s="205"/>
      <c r="D50" s="206"/>
      <c r="E50" s="213"/>
      <c r="F50" s="215"/>
      <c r="G50" s="213"/>
      <c r="H50" s="214"/>
      <c r="I50" s="214"/>
      <c r="J50" s="214"/>
      <c r="K50" s="215"/>
      <c r="L50" s="218"/>
      <c r="M50" s="219"/>
      <c r="N50" s="220"/>
      <c r="O50" s="207"/>
      <c r="P50" s="207"/>
    </row>
    <row r="51" spans="1:29" s="108" customFormat="1" ht="26.5" thickBot="1">
      <c r="A51" s="318"/>
      <c r="B51" s="334" t="s">
        <v>125</v>
      </c>
      <c r="C51" s="334"/>
      <c r="D51" s="334"/>
      <c r="E51" s="334"/>
      <c r="F51" s="334"/>
      <c r="G51" s="334"/>
      <c r="H51" s="334"/>
      <c r="I51" s="334"/>
      <c r="J51" s="334"/>
      <c r="K51" s="335"/>
      <c r="L51" s="221">
        <f>SUM(L39:L50)</f>
        <v>0</v>
      </c>
      <c r="M51" s="222"/>
      <c r="N51" s="223"/>
      <c r="O51" s="107"/>
      <c r="P51" s="107"/>
    </row>
    <row r="52" spans="1:29" ht="21.5" customHeight="1">
      <c r="A52" s="307" t="s">
        <v>110</v>
      </c>
      <c r="B52" s="327" t="s">
        <v>126</v>
      </c>
      <c r="C52" s="328"/>
      <c r="D52" s="328"/>
      <c r="E52" s="328"/>
      <c r="F52" s="328"/>
      <c r="G52" s="328"/>
      <c r="H52" s="328"/>
      <c r="I52" s="328"/>
      <c r="J52" s="328"/>
      <c r="K52" s="328"/>
      <c r="L52" s="328"/>
      <c r="M52" s="328"/>
      <c r="N52" s="329"/>
      <c r="O52" s="109"/>
      <c r="P52" s="109"/>
      <c r="Q52" s="109"/>
      <c r="T52" s="110"/>
      <c r="U52" s="110"/>
      <c r="V52" s="110"/>
      <c r="W52" s="110"/>
      <c r="X52" s="110"/>
      <c r="Y52" s="110"/>
      <c r="Z52" s="110"/>
      <c r="AA52" s="110"/>
      <c r="AB52" s="110"/>
      <c r="AC52" s="102"/>
    </row>
    <row r="53" spans="1:29" ht="79" customHeight="1" thickBot="1">
      <c r="A53" s="308"/>
      <c r="B53" s="330"/>
      <c r="C53" s="331"/>
      <c r="D53" s="331"/>
      <c r="E53" s="331"/>
      <c r="F53" s="331"/>
      <c r="G53" s="332"/>
      <c r="H53" s="331"/>
      <c r="I53" s="331"/>
      <c r="J53" s="331"/>
      <c r="K53" s="331"/>
      <c r="L53" s="331"/>
      <c r="M53" s="331"/>
      <c r="N53" s="333"/>
      <c r="O53" s="109"/>
      <c r="P53" s="109"/>
      <c r="Q53" s="109"/>
      <c r="T53" s="110"/>
      <c r="U53" s="110"/>
      <c r="V53" s="110"/>
      <c r="W53" s="110"/>
      <c r="X53" s="110"/>
      <c r="Y53" s="110"/>
      <c r="Z53" s="110"/>
      <c r="AA53" s="110"/>
      <c r="AB53" s="110"/>
      <c r="AC53" s="102"/>
    </row>
    <row r="54" spans="1:29" s="111" customFormat="1" ht="34.5" customHeight="1">
      <c r="A54" s="308"/>
      <c r="B54" s="209"/>
      <c r="C54" s="345" t="s">
        <v>205</v>
      </c>
      <c r="D54" s="346"/>
      <c r="E54" s="346"/>
      <c r="F54" s="346"/>
      <c r="G54" s="211" t="s">
        <v>61</v>
      </c>
      <c r="H54" s="216" t="s">
        <v>206</v>
      </c>
      <c r="I54" s="217"/>
      <c r="J54" s="217"/>
      <c r="K54" s="217"/>
      <c r="L54" s="217"/>
      <c r="M54" s="210"/>
      <c r="N54" s="211" t="s">
        <v>61</v>
      </c>
      <c r="Q54" s="112"/>
      <c r="R54" s="112"/>
      <c r="S54" s="112"/>
      <c r="T54" s="112"/>
      <c r="U54" s="112"/>
      <c r="V54" s="112"/>
      <c r="W54" s="112"/>
      <c r="X54" s="112"/>
      <c r="Y54" s="112"/>
      <c r="Z54" s="112"/>
    </row>
    <row r="55" spans="1:29" ht="33" customHeight="1">
      <c r="A55" s="309"/>
      <c r="B55" s="204" t="s">
        <v>211</v>
      </c>
      <c r="C55" s="298"/>
      <c r="D55" s="299"/>
      <c r="E55" s="299"/>
      <c r="F55" s="300"/>
      <c r="G55" s="238"/>
      <c r="H55" s="298">
        <f>B7</f>
        <v>0</v>
      </c>
      <c r="I55" s="299"/>
      <c r="J55" s="299"/>
      <c r="K55" s="299"/>
      <c r="L55" s="300"/>
      <c r="M55" s="201"/>
      <c r="N55" s="238"/>
    </row>
    <row r="56" spans="1:29" ht="59" customHeight="1" thickBot="1">
      <c r="A56" s="310"/>
      <c r="B56" s="204" t="s">
        <v>210</v>
      </c>
      <c r="C56" s="347"/>
      <c r="D56" s="347"/>
      <c r="E56" s="347"/>
      <c r="F56" s="347"/>
      <c r="G56" s="239"/>
      <c r="H56" s="301"/>
      <c r="I56" s="302"/>
      <c r="J56" s="302"/>
      <c r="K56" s="302"/>
      <c r="L56" s="303"/>
      <c r="M56" s="202"/>
      <c r="N56" s="239"/>
    </row>
  </sheetData>
  <sheetProtection algorithmName="SHA-512" hashValue="+KtMsMxk7+f/VtiSkQMECEVTwY/n0aqPBVJGpU7izBqq9X+bI5jid85I41zk4GIvm047EHZEGdC1CD/arL9zNA==" saltValue="gDevVSCeW5P/sUqE2vUAHw==" spinCount="100000" sheet="1" objects="1" scenarios="1"/>
  <mergeCells count="117">
    <mergeCell ref="H55:L55"/>
    <mergeCell ref="H56:L56"/>
    <mergeCell ref="A6:A14"/>
    <mergeCell ref="A52:A56"/>
    <mergeCell ref="B17:L17"/>
    <mergeCell ref="B16:E16"/>
    <mergeCell ref="A18:A23"/>
    <mergeCell ref="A36:A51"/>
    <mergeCell ref="A24:A35"/>
    <mergeCell ref="B36:N37"/>
    <mergeCell ref="E34:K34"/>
    <mergeCell ref="E35:K35"/>
    <mergeCell ref="B24:N24"/>
    <mergeCell ref="B52:N53"/>
    <mergeCell ref="B51:K51"/>
    <mergeCell ref="J19:L19"/>
    <mergeCell ref="B23:N23"/>
    <mergeCell ref="J18:L18"/>
    <mergeCell ref="B19:I22"/>
    <mergeCell ref="B18:I18"/>
    <mergeCell ref="N55:N56"/>
    <mergeCell ref="C54:F54"/>
    <mergeCell ref="C55:F55"/>
    <mergeCell ref="C56:F56"/>
    <mergeCell ref="B3:N3"/>
    <mergeCell ref="B15:E15"/>
    <mergeCell ref="L9:N9"/>
    <mergeCell ref="L8:N8"/>
    <mergeCell ref="I9:J9"/>
    <mergeCell ref="B6:C6"/>
    <mergeCell ref="E6:G6"/>
    <mergeCell ref="H6:J6"/>
    <mergeCell ref="K6:N6"/>
    <mergeCell ref="E7:G7"/>
    <mergeCell ref="L13:N13"/>
    <mergeCell ref="H7:J7"/>
    <mergeCell ref="K7:N7"/>
    <mergeCell ref="B8:E8"/>
    <mergeCell ref="F8:G8"/>
    <mergeCell ref="I8:J8"/>
    <mergeCell ref="B4:N5"/>
    <mergeCell ref="B7:C7"/>
    <mergeCell ref="F10:N10"/>
    <mergeCell ref="G55:G56"/>
    <mergeCell ref="L12:N12"/>
    <mergeCell ref="C14:F14"/>
    <mergeCell ref="A15:A17"/>
    <mergeCell ref="F9:G9"/>
    <mergeCell ref="B9:E9"/>
    <mergeCell ref="B10:E10"/>
    <mergeCell ref="B11:E11"/>
    <mergeCell ref="F11:N11"/>
    <mergeCell ref="L30:N30"/>
    <mergeCell ref="J20:N20"/>
    <mergeCell ref="K21:N21"/>
    <mergeCell ref="K22:N22"/>
    <mergeCell ref="G12:K12"/>
    <mergeCell ref="G13:K13"/>
    <mergeCell ref="C12:F12"/>
    <mergeCell ref="C13:F13"/>
    <mergeCell ref="B33:K33"/>
    <mergeCell ref="L31:N31"/>
    <mergeCell ref="L32:N32"/>
    <mergeCell ref="L33:N33"/>
    <mergeCell ref="I25:K25"/>
    <mergeCell ref="I26:K26"/>
    <mergeCell ref="I27:K27"/>
    <mergeCell ref="I28:K28"/>
    <mergeCell ref="I29:K29"/>
    <mergeCell ref="I30:K30"/>
    <mergeCell ref="I31:K31"/>
    <mergeCell ref="I32:K32"/>
    <mergeCell ref="E50:F50"/>
    <mergeCell ref="L25:N25"/>
    <mergeCell ref="L26:N26"/>
    <mergeCell ref="L27:N27"/>
    <mergeCell ref="L28:N28"/>
    <mergeCell ref="L29:N29"/>
    <mergeCell ref="E38:F38"/>
    <mergeCell ref="E39:F39"/>
    <mergeCell ref="E45:F45"/>
    <mergeCell ref="E46:F46"/>
    <mergeCell ref="G39:K39"/>
    <mergeCell ref="G45:K45"/>
    <mergeCell ref="G46:K46"/>
    <mergeCell ref="G44:K44"/>
    <mergeCell ref="E47:F47"/>
    <mergeCell ref="E40:F40"/>
    <mergeCell ref="E41:F41"/>
    <mergeCell ref="E42:F42"/>
    <mergeCell ref="E43:F43"/>
    <mergeCell ref="L38:N38"/>
    <mergeCell ref="L39:N39"/>
    <mergeCell ref="L45:N45"/>
    <mergeCell ref="L46:N46"/>
    <mergeCell ref="L47:N47"/>
    <mergeCell ref="L40:N40"/>
    <mergeCell ref="L41:N41"/>
    <mergeCell ref="L42:N42"/>
    <mergeCell ref="L43:N43"/>
    <mergeCell ref="L44:N44"/>
    <mergeCell ref="G50:K50"/>
    <mergeCell ref="G40:K40"/>
    <mergeCell ref="G41:K41"/>
    <mergeCell ref="G42:K42"/>
    <mergeCell ref="G43:K43"/>
    <mergeCell ref="H54:L54"/>
    <mergeCell ref="L50:N50"/>
    <mergeCell ref="E44:F44"/>
    <mergeCell ref="E48:F48"/>
    <mergeCell ref="E49:F49"/>
    <mergeCell ref="L48:N48"/>
    <mergeCell ref="L49:N49"/>
    <mergeCell ref="G47:K47"/>
    <mergeCell ref="G48:K48"/>
    <mergeCell ref="G49:K49"/>
    <mergeCell ref="L51:N51"/>
  </mergeCells>
  <conditionalFormatting sqref="N19">
    <cfRule type="cellIs" dxfId="86" priority="5" operator="lessThan">
      <formula>0</formula>
    </cfRule>
  </conditionalFormatting>
  <conditionalFormatting sqref="I26">
    <cfRule type="expression" dxfId="85" priority="8">
      <formula>AND($E26&gt;50000,$E26&lt;60000)</formula>
    </cfRule>
    <cfRule type="expression" dxfId="84" priority="9">
      <formula>$E26=11002</formula>
    </cfRule>
  </conditionalFormatting>
  <conditionalFormatting sqref="L33">
    <cfRule type="cellIs" dxfId="83" priority="10" operator="notEqual">
      <formula>$N$17</formula>
    </cfRule>
  </conditionalFormatting>
  <conditionalFormatting sqref="I27:I32">
    <cfRule type="expression" dxfId="82" priority="1">
      <formula>AND($E27&gt;50000,$E27&lt;60000)</formula>
    </cfRule>
    <cfRule type="expression" dxfId="81" priority="2">
      <formula>$E27=11002</formula>
    </cfRule>
  </conditionalFormatting>
  <dataValidations xWindow="356" yWindow="1014" count="14">
    <dataValidation allowBlank="1" showErrorMessage="1" prompt="Choose Correct Business Unit:_x000a_MB075 (Corporation)_x000a_MB104 (Foundation)_x000a_MB112 (OSU)" sqref="B34:B35" xr:uid="{C75E01D4-B8BB-4177-B96D-66C625519418}"/>
    <dataValidation allowBlank="1" showErrorMessage="1" sqref="C34:C35 E34:E35" xr:uid="{7F2ADEA3-8979-43BE-BA97-9D79248D1928}"/>
    <dataValidation type="list" errorStyle="warning" showInputMessage="1" error="Entry is not valid Travel Account number. " promptTitle="Account" prompt="Select or Enter the Expense Account Number to Charge" sqref="C26:C32" xr:uid="{9937791E-59F9-40E9-841B-651747A68FD4}">
      <formula1>"606001 (Trvl-InState),606002 (Trvl-OutofState),606802 (Trvl-Foreign),606806 (Trvl-VehicleMileage),660009 (Prf Dev Reg Fees),606804 (Trvl-NonEmpl),613817 (Trvl-IC),622001 (ParticipantSupp-F&amp;A),622002 (ParticipantSupp-NoF&amp;A)"</formula1>
    </dataValidation>
    <dataValidation allowBlank="1" showInputMessage="1" showErrorMessage="1" promptTitle="Class" prompt="Select Class Code (if applicable)" sqref="H26:H32" xr:uid="{173E18D9-4DEA-40AE-A577-12322CDB2573}"/>
    <dataValidation allowBlank="1" showInputMessage="1" showErrorMessage="1" promptTitle="Program" prompt="Select Program Code (if applicable)" sqref="G26:G32" xr:uid="{CD781098-1C11-4AD7-92DA-4819544C60F1}"/>
    <dataValidation type="list" allowBlank="1" showInputMessage="1" showErrorMessage="1" promptTitle="Business Unit" prompt="Choose Correct Business Unit:_x000a_MB075 (Corporation)_x000a_MB104 (Foundation)_x000a_MB112 (OSU)" sqref="B26" xr:uid="{0D765DAF-95B0-435B-BF37-3F9E2C57C76C}">
      <formula1>"MB075,MB104,MB112"</formula1>
    </dataValidation>
    <dataValidation type="whole" errorStyle="warning" allowBlank="1" showInputMessage="1" showErrorMessage="1" promptTitle="Dept ID" prompt="Enter Department ID number to charge." sqref="F26:F32" xr:uid="{21E87E6D-E42A-44EA-9AD1-B7ED7BFFA206}">
      <formula1>0</formula1>
      <formula2>9999</formula2>
    </dataValidation>
    <dataValidation type="list" allowBlank="1" showInputMessage="1" showErrorMessage="1" prompt="Choose Correct Business Unit:_x000a_MB075 (Corporation)_x000a_MB104 (Foundation)_x000a_MB112 (OSU)" sqref="B27:B32" xr:uid="{B99E7BD7-FA7C-436B-9F05-58F6AB7C80D2}">
      <formula1>"MB075,MB104,MB112"</formula1>
    </dataValidation>
    <dataValidation type="list" errorStyle="information" allowBlank="1" showInputMessage="1" promptTitle="Payment Type" prompt="Please select or enter payment type.  If claimant is NOT the cardholder, indicate cardholder's name in Comments section." sqref="B39:B50" xr:uid="{07F39D6D-29DF-415E-8808-C27C1832BC77}">
      <formula1>"PC-ProCard,CK-Check"</formula1>
    </dataValidation>
    <dataValidation type="whole" errorStyle="warning" allowBlank="1" showInputMessage="1" promptTitle="Fund" prompt="Enter fund number to charge." sqref="E26:E32" xr:uid="{0D03FA12-EEAF-4C73-A66B-35216FB6BCCD}">
      <formula1>0</formula1>
      <formula2>99999</formula2>
    </dataValidation>
    <dataValidation allowBlank="1" showInputMessage="1" showErrorMessage="1" promptTitle="TRAVEL DATE for M&amp;IE" prompt="For $0 values, please validate per diem rate is appropriate for travel dates on detail lines." sqref="F16" xr:uid="{5586350B-6E5F-48BC-BC38-10C85EAC3B73}"/>
    <dataValidation allowBlank="1" showInputMessage="1" showErrorMessage="1" promptTitle="Project Number" prompt="Add Project Number (if applicable - required if fund number begins with a &quot;5&quot; or if using an incentive project with fund 11002)" sqref="I26:I32 J27:K32" xr:uid="{20C96D60-7C06-4563-BD96-37865ABDA678}"/>
    <dataValidation type="list" allowBlank="1" showInputMessage="1" showErrorMessage="1" promptTitle="Pick Up at Ryan Ranch" prompt="If you would like to pick up your check at the UCorp offices at Ryan Ranch, indicate Yes. If you would like your check mailed, indicate No or leave blank." sqref="B13" xr:uid="{BE456025-C6A2-4F8F-911D-D0F3824040F1}">
      <formula1>"Yes, No"</formula1>
    </dataValidation>
    <dataValidation type="list" allowBlank="1" showInputMessage="1" showErrorMessage="1" sqref="E39:F50" xr:uid="{7FFCB7CD-4D1C-444B-8ABF-DB74E00C9CDB}">
      <formula1>"Airfare,Lodging,Car Rental,Registration Fees,Parking,Internet Access,Fuel for Car Rental,Other (specify in comments)"</formula1>
    </dataValidation>
  </dataValidations>
  <printOptions horizontalCentered="1"/>
  <pageMargins left="0.25" right="0.25" top="0.75" bottom="0.75" header="0.3" footer="0.3"/>
  <pageSetup scale="4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9237-C82D-4615-8377-E223A0262331}">
  <sheetPr>
    <tabColor theme="7" tint="0.79998168889431442"/>
    <pageSetUpPr fitToPage="1"/>
  </sheetPr>
  <dimension ref="A1:AM32"/>
  <sheetViews>
    <sheetView showGridLines="0" zoomScaleNormal="100" workbookViewId="0">
      <selection activeCell="G6" sqref="G6:H6"/>
    </sheetView>
  </sheetViews>
  <sheetFormatPr defaultRowHeight="14.5"/>
  <cols>
    <col min="1" max="1" width="3.26953125" customWidth="1"/>
    <col min="2" max="2" width="22.36328125" customWidth="1"/>
    <col min="3" max="3" width="17.54296875" customWidth="1"/>
    <col min="4" max="4" width="19.36328125" customWidth="1"/>
    <col min="5" max="5" width="3.26953125" hidden="1" customWidth="1"/>
    <col min="6" max="6" width="15.7265625" customWidth="1"/>
    <col min="7" max="7" width="10.36328125" customWidth="1"/>
    <col min="8" max="8" width="11.26953125" customWidth="1"/>
    <col min="9" max="9" width="9.90625" customWidth="1"/>
    <col min="10" max="10" width="9.26953125" customWidth="1"/>
    <col min="11" max="11" width="9.7265625" customWidth="1"/>
    <col min="12" max="12" width="9.36328125" bestFit="1" customWidth="1"/>
    <col min="13" max="14" width="10.08984375" bestFit="1" customWidth="1"/>
    <col min="15" max="15" width="8.54296875" customWidth="1"/>
    <col min="16" max="16" width="9.54296875" customWidth="1"/>
    <col min="17" max="17" width="11.90625" customWidth="1"/>
    <col min="18" max="18" width="8.7265625" customWidth="1"/>
    <col min="19" max="19" width="7.26953125" hidden="1" customWidth="1"/>
    <col min="20" max="20" width="7.7265625" hidden="1" customWidth="1"/>
    <col min="21" max="21" width="12.54296875" hidden="1" customWidth="1"/>
    <col min="22" max="22" width="9.26953125" hidden="1" customWidth="1"/>
    <col min="23" max="23" width="9" hidden="1" customWidth="1"/>
    <col min="24" max="24" width="11.81640625" customWidth="1"/>
    <col min="25" max="25" width="0" hidden="1" customWidth="1"/>
    <col min="26" max="26" width="8.90625" hidden="1" customWidth="1"/>
    <col min="27" max="27" width="8" hidden="1" customWidth="1"/>
    <col min="28" max="36" width="8.7265625" style="189"/>
  </cols>
  <sheetData>
    <row r="1" spans="1:39" ht="21">
      <c r="B1" s="348" t="s">
        <v>146</v>
      </c>
      <c r="C1" s="348"/>
      <c r="D1" s="348"/>
      <c r="E1" s="348"/>
      <c r="F1" s="348"/>
      <c r="G1" s="348"/>
      <c r="H1" s="348"/>
      <c r="I1" s="348"/>
      <c r="J1" s="348"/>
      <c r="K1" s="348"/>
      <c r="L1" s="348"/>
      <c r="M1" s="348"/>
      <c r="N1" s="348"/>
      <c r="O1" s="348"/>
      <c r="P1" s="348"/>
      <c r="Q1" s="348"/>
      <c r="R1" s="348"/>
      <c r="S1" s="348"/>
      <c r="T1" s="348"/>
      <c r="U1" s="348"/>
      <c r="V1" s="348"/>
      <c r="W1" s="348"/>
      <c r="X1" s="348"/>
    </row>
    <row r="2" spans="1:39">
      <c r="B2" s="349" t="s">
        <v>187</v>
      </c>
      <c r="C2" s="349"/>
      <c r="D2" s="349"/>
      <c r="E2" s="349"/>
      <c r="F2" s="349"/>
      <c r="G2" s="349"/>
      <c r="H2" s="349"/>
      <c r="I2" s="349"/>
      <c r="J2" s="349"/>
      <c r="K2" s="349"/>
      <c r="L2" s="349"/>
      <c r="M2" s="349"/>
      <c r="N2" s="349"/>
      <c r="O2" s="349"/>
      <c r="P2" s="349"/>
      <c r="Q2" s="349"/>
      <c r="R2" s="349"/>
      <c r="S2" s="349"/>
      <c r="T2" s="349"/>
      <c r="U2" s="349"/>
      <c r="V2" s="349"/>
      <c r="W2" s="349"/>
      <c r="X2" s="349"/>
      <c r="Y2" s="127"/>
      <c r="Z2" s="127"/>
      <c r="AA2" s="127"/>
    </row>
    <row r="3" spans="1:39" ht="30" customHeight="1">
      <c r="B3" s="358" t="s">
        <v>151</v>
      </c>
      <c r="C3" s="358"/>
      <c r="D3" s="358"/>
      <c r="E3" s="358"/>
      <c r="F3" s="358"/>
      <c r="G3" s="358"/>
      <c r="H3" s="358"/>
      <c r="I3" s="358"/>
      <c r="J3" s="358"/>
      <c r="K3" s="1"/>
      <c r="L3" s="1"/>
      <c r="M3" s="1"/>
      <c r="N3" s="1"/>
      <c r="O3" s="1"/>
      <c r="P3" s="1"/>
      <c r="Q3" s="1"/>
      <c r="R3" s="1"/>
      <c r="T3" s="1"/>
      <c r="U3" s="1"/>
      <c r="V3" s="1"/>
      <c r="W3" s="1"/>
      <c r="X3" s="1"/>
    </row>
    <row r="4" spans="1:39" ht="16" customHeight="1">
      <c r="B4" s="29">
        <f ca="1">TODAY()</f>
        <v>45664</v>
      </c>
      <c r="C4" s="2"/>
      <c r="E4" s="2"/>
      <c r="F4" s="2"/>
      <c r="I4" s="27"/>
      <c r="J4" s="27"/>
      <c r="K4" s="27"/>
      <c r="L4" s="350" t="s">
        <v>47</v>
      </c>
      <c r="M4" s="351"/>
      <c r="N4" s="351"/>
      <c r="O4" s="351"/>
      <c r="P4" s="351"/>
      <c r="Q4" s="351"/>
      <c r="R4" s="351"/>
      <c r="T4" s="28"/>
      <c r="U4" s="27"/>
      <c r="V4" s="27"/>
      <c r="W4" s="27"/>
      <c r="X4" s="38"/>
    </row>
    <row r="5" spans="1:39" ht="17.5">
      <c r="B5" t="s">
        <v>11</v>
      </c>
      <c r="C5" s="362">
        <f>'Travel Claim Summary'!B7</f>
        <v>0</v>
      </c>
      <c r="D5" s="363"/>
      <c r="F5" s="131" t="s">
        <v>54</v>
      </c>
      <c r="G5" s="20"/>
      <c r="H5" s="20"/>
      <c r="J5" s="20"/>
      <c r="K5" s="20"/>
      <c r="L5" s="351"/>
      <c r="M5" s="351"/>
      <c r="N5" s="351"/>
      <c r="O5" s="351"/>
      <c r="P5" s="351"/>
      <c r="Q5" s="351"/>
      <c r="R5" s="351"/>
      <c r="T5" s="21"/>
      <c r="U5" s="20"/>
      <c r="V5" s="20"/>
      <c r="W5" s="20"/>
      <c r="X5" s="38"/>
    </row>
    <row r="6" spans="1:39" ht="18.5" customHeight="1" thickBot="1">
      <c r="B6" t="s">
        <v>43</v>
      </c>
      <c r="C6" s="364">
        <f>'Travel Claim Summary'!F11</f>
        <v>0</v>
      </c>
      <c r="D6" s="365"/>
      <c r="F6" s="172" t="s">
        <v>8</v>
      </c>
      <c r="G6" s="366"/>
      <c r="H6" s="366"/>
      <c r="I6" s="45"/>
      <c r="J6" s="212"/>
      <c r="L6" s="359" t="s">
        <v>214</v>
      </c>
      <c r="M6" s="359"/>
      <c r="N6" s="359"/>
      <c r="O6" s="359"/>
      <c r="P6" s="359"/>
      <c r="Q6" s="359"/>
      <c r="R6" s="359"/>
      <c r="S6" s="359"/>
      <c r="T6" s="359"/>
      <c r="U6" s="359"/>
      <c r="V6" s="359"/>
      <c r="W6" s="359"/>
      <c r="X6" s="359"/>
      <c r="Z6" s="20"/>
      <c r="AA6" s="20"/>
      <c r="AB6" s="190"/>
      <c r="AC6" s="190"/>
      <c r="AD6" s="190"/>
      <c r="AE6" s="190"/>
      <c r="AF6" s="190"/>
      <c r="AG6" s="190"/>
      <c r="AH6" s="190"/>
      <c r="AI6" s="190"/>
      <c r="AJ6" s="190"/>
      <c r="AK6" s="20"/>
      <c r="AL6" s="20"/>
      <c r="AM6" s="20"/>
    </row>
    <row r="7" spans="1:39" ht="18.5" thickBot="1">
      <c r="B7" s="195" t="s">
        <v>178</v>
      </c>
      <c r="C7" s="196"/>
      <c r="F7" s="172" t="s">
        <v>7</v>
      </c>
      <c r="G7" s="366"/>
      <c r="H7" s="366"/>
      <c r="L7" s="359"/>
      <c r="M7" s="359"/>
      <c r="N7" s="359"/>
      <c r="O7" s="359"/>
      <c r="P7" s="359"/>
      <c r="Q7" s="359"/>
      <c r="R7" s="359"/>
      <c r="S7" s="359"/>
      <c r="T7" s="359"/>
      <c r="U7" s="359"/>
      <c r="V7" s="359"/>
      <c r="W7" s="359"/>
      <c r="X7" s="359"/>
    </row>
    <row r="8" spans="1:39" ht="50">
      <c r="B8" s="193" t="s">
        <v>20</v>
      </c>
      <c r="C8" s="194" t="s">
        <v>18</v>
      </c>
      <c r="D8" s="26" t="s">
        <v>45</v>
      </c>
      <c r="E8" t="str">
        <f>IF(AND($G$6&lt;DATEVALUE("10/1/24"),$G$7&gt;=DATEVALUE("10/1/24")),"2023/2024",IF($G$6&lt;DATEVALUE("10/1/24"),"2023","2024"))</f>
        <v>2023</v>
      </c>
      <c r="H8" s="44"/>
      <c r="L8" s="38"/>
      <c r="M8" s="38"/>
      <c r="N8" s="38"/>
      <c r="O8" s="38"/>
      <c r="P8" s="38"/>
      <c r="Q8" s="38"/>
      <c r="R8" s="38"/>
      <c r="X8" s="38"/>
      <c r="Y8" s="38"/>
    </row>
    <row r="9" spans="1:39" ht="14.5" customHeight="1">
      <c r="B9" s="155"/>
      <c r="C9" s="155"/>
      <c r="D9" s="155"/>
      <c r="E9" s="37"/>
      <c r="F9" s="30"/>
      <c r="L9" s="38"/>
      <c r="M9" s="38"/>
      <c r="N9" s="38"/>
      <c r="O9" s="38"/>
      <c r="P9" s="38"/>
      <c r="Q9" s="38"/>
      <c r="R9" s="38"/>
      <c r="X9" s="38"/>
      <c r="Y9" s="38"/>
    </row>
    <row r="10" spans="1:39" ht="15.5">
      <c r="B10" s="156"/>
      <c r="C10" s="155"/>
      <c r="D10" s="156"/>
      <c r="E10" s="37"/>
      <c r="F10" s="30"/>
    </row>
    <row r="11" spans="1:39" s="14" customFormat="1" ht="14.5" customHeight="1">
      <c r="B11" s="157"/>
      <c r="C11" s="155"/>
      <c r="D11" s="157"/>
      <c r="G11" s="15"/>
      <c r="I11" s="20"/>
      <c r="J11" s="20"/>
      <c r="K11" s="20"/>
      <c r="M11"/>
      <c r="N11"/>
      <c r="O11"/>
      <c r="P11"/>
      <c r="U11" s="20"/>
      <c r="V11" s="20"/>
      <c r="W11" s="20"/>
      <c r="AB11" s="191"/>
      <c r="AC11" s="191"/>
      <c r="AD11" s="191"/>
      <c r="AE11" s="191"/>
      <c r="AF11" s="191"/>
      <c r="AG11" s="191"/>
      <c r="AH11" s="191"/>
      <c r="AI11" s="191"/>
      <c r="AJ11" s="191"/>
    </row>
    <row r="12" spans="1:39" ht="15.65" customHeight="1">
      <c r="B12" s="157"/>
      <c r="C12" s="155"/>
      <c r="D12" s="156"/>
      <c r="Q12" s="352" t="s">
        <v>55</v>
      </c>
      <c r="R12" s="353"/>
      <c r="X12" s="355">
        <f>SUM($X$15-$Y15)</f>
        <v>0</v>
      </c>
      <c r="Y12" s="355"/>
    </row>
    <row r="13" spans="1:39" ht="14.5" customHeight="1">
      <c r="B13" s="157"/>
      <c r="C13" s="155"/>
      <c r="D13" s="156"/>
      <c r="F13" s="357" t="str">
        <f>IF(AND(_xlfn.DAYS($G$7,$G$6)+1&lt;&gt;(COUNTIF(TblTrvlDetails[Travel Date
required],"&gt;0")),COUNTIF(TblTrvlDetails[Travel Date
required],"&gt;0")),CONCATENATE("Number of days between start and end date (",(_xlfn.DAYS($G$7,$G$6)+1),") don't match the number of dates being claimed below (",COUNTIF(TblTrvlDetails[Travel Date
required],"&gt;0"),")"),"")</f>
        <v/>
      </c>
      <c r="G13" s="357"/>
      <c r="H13" s="357"/>
      <c r="I13" s="357"/>
      <c r="J13" s="357"/>
      <c r="K13" s="357"/>
      <c r="L13" s="357"/>
      <c r="M13" s="357"/>
      <c r="N13" s="357"/>
      <c r="O13" s="357"/>
      <c r="P13" s="357"/>
      <c r="Q13" s="354"/>
      <c r="R13" s="354"/>
      <c r="S13" s="39"/>
      <c r="T13" s="39"/>
      <c r="U13" s="39"/>
      <c r="V13" s="39"/>
      <c r="W13" s="39"/>
      <c r="X13" s="356"/>
      <c r="Y13" s="356"/>
    </row>
    <row r="14" spans="1:39" ht="15" customHeight="1">
      <c r="A14" s="23"/>
      <c r="B14" s="24"/>
      <c r="C14" s="25"/>
      <c r="D14" s="25"/>
      <c r="E14" s="25"/>
      <c r="F14" s="25"/>
      <c r="G14" s="25"/>
      <c r="H14" s="25"/>
      <c r="I14" s="25"/>
      <c r="J14" s="25"/>
      <c r="K14" s="25"/>
      <c r="L14" s="163" t="s">
        <v>35</v>
      </c>
      <c r="M14" s="163"/>
      <c r="N14" s="163"/>
      <c r="O14" s="163"/>
      <c r="P14" s="163"/>
      <c r="Q14" s="163"/>
      <c r="R14" s="163"/>
      <c r="S14" s="163"/>
      <c r="T14" s="163"/>
      <c r="U14" s="163"/>
      <c r="V14" s="163"/>
      <c r="W14" s="163"/>
      <c r="X14" s="163"/>
      <c r="Y14" s="25"/>
    </row>
    <row r="15" spans="1:39" ht="38" customHeight="1">
      <c r="B15" s="36" t="s">
        <v>27</v>
      </c>
      <c r="G15" s="367" t="s">
        <v>215</v>
      </c>
      <c r="H15" s="368"/>
      <c r="I15" s="360" t="s">
        <v>48</v>
      </c>
      <c r="J15" s="361"/>
      <c r="K15" s="361"/>
      <c r="L15" s="170">
        <f>SUM(TblTrvlDetails[M&amp;IE Total])</f>
        <v>0</v>
      </c>
      <c r="M15" s="170">
        <f>SUM(TblTrvlDetails[Airfare*])</f>
        <v>0</v>
      </c>
      <c r="N15" s="170">
        <f>SUM(TblTrvlDetails[Lodging*])</f>
        <v>0</v>
      </c>
      <c r="O15" s="170">
        <f>SUM(TblTrvlDetails[Miles*])*(VLOOKUP("Car Mileage",TblTransport[#All],2,FALSE))</f>
        <v>0</v>
      </c>
      <c r="P15" s="170">
        <f>SUM(TblTrvlDetails[Ground Transport*])</f>
        <v>0</v>
      </c>
      <c r="Q15" s="170">
        <f>SUM(TblTrvlDetails[Car Rental*])</f>
        <v>0</v>
      </c>
      <c r="R15" s="170">
        <f>SUM(TblTrvlDetails[Business Expense*])</f>
        <v>0</v>
      </c>
      <c r="S15" s="171"/>
      <c r="T15" s="171"/>
      <c r="U15" s="171"/>
      <c r="V15" s="171"/>
      <c r="W15" s="171"/>
      <c r="X15" s="170">
        <f>SUM(L15:R15)</f>
        <v>0</v>
      </c>
      <c r="Y15" s="162">
        <f>SUM(TblTrvlDetails[Advance*])</f>
        <v>0</v>
      </c>
    </row>
    <row r="16" spans="1:39" ht="39" customHeight="1">
      <c r="B16" s="31" t="s">
        <v>16</v>
      </c>
      <c r="C16" s="32" t="s">
        <v>17</v>
      </c>
      <c r="D16" s="32" t="s">
        <v>50</v>
      </c>
      <c r="E16" s="32" t="s">
        <v>24</v>
      </c>
      <c r="F16" s="32" t="s">
        <v>49</v>
      </c>
      <c r="G16" s="33" t="s">
        <v>66</v>
      </c>
      <c r="H16" s="33" t="s">
        <v>37</v>
      </c>
      <c r="I16" s="33" t="s">
        <v>4</v>
      </c>
      <c r="J16" s="33" t="s">
        <v>6</v>
      </c>
      <c r="K16" s="33" t="s">
        <v>5</v>
      </c>
      <c r="L16" s="33" t="s">
        <v>28</v>
      </c>
      <c r="M16" s="33" t="s">
        <v>40</v>
      </c>
      <c r="N16" s="33" t="s">
        <v>41</v>
      </c>
      <c r="O16" s="33" t="s">
        <v>39</v>
      </c>
      <c r="P16" s="33" t="s">
        <v>38</v>
      </c>
      <c r="Q16" s="33" t="s">
        <v>44</v>
      </c>
      <c r="R16" s="33" t="s">
        <v>42</v>
      </c>
      <c r="S16" s="33" t="s">
        <v>25</v>
      </c>
      <c r="T16" s="33" t="s">
        <v>0</v>
      </c>
      <c r="U16" s="33" t="s">
        <v>1</v>
      </c>
      <c r="V16" s="33" t="s">
        <v>2</v>
      </c>
      <c r="W16" s="33" t="s">
        <v>3</v>
      </c>
      <c r="X16" s="34" t="s">
        <v>21</v>
      </c>
      <c r="Y16" s="33" t="s">
        <v>46</v>
      </c>
      <c r="Z16" s="50" t="s">
        <v>79</v>
      </c>
      <c r="AA16" s="33" t="s">
        <v>80</v>
      </c>
    </row>
    <row r="17" spans="2:27" ht="15.5">
      <c r="B17" s="158"/>
      <c r="C17" s="159"/>
      <c r="D17" s="188"/>
      <c r="E17" s="160" t="str">
        <f>_xlfn.IFNA(IF(VLOOKUP(TblTrvlDetails[[#This Row],[Location]],TblDom[],2,FALSE)&lt;&gt;"International","D",IF(VLOOKUP(TblTrvlDetails[[#This Row],[Location]],TblDom[],2,FALSE)="International","I","")),"")</f>
        <v/>
      </c>
      <c r="F17" s="160">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Row],[Location]],TblDom[],2,FALSE)&lt;=IF($G$6&lt;10/1/2024,HighestRate23,HighestRate24)))),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Row],[Location]],TblDom[],2,FALSE)&lt;=IF($G$6&lt;10/1/2024,HighestRate23,HighestRate24)))), VLOOKUP(TblTrvlDetails[[#This Row],[Location]],TblDom[],2,FALSE))))))))),0)</f>
        <v>0</v>
      </c>
      <c r="G17" s="197"/>
      <c r="H17" s="161">
        <v>0</v>
      </c>
      <c r="I17" s="161">
        <v>0</v>
      </c>
      <c r="J17" s="161">
        <v>0</v>
      </c>
      <c r="K17" s="161">
        <v>0</v>
      </c>
      <c r="L17" s="164">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7" s="165"/>
      <c r="N17" s="165"/>
      <c r="O17" s="166"/>
      <c r="P17" s="165"/>
      <c r="Q17" s="165"/>
      <c r="R17" s="165"/>
      <c r="S17" s="167">
        <f>IF(ISBLANK(TblTrvlDetails[[#This Row],[Location]]),0,IF(TblTrvlDetails[[#This Row],[D/I]]="I",VLOOKUP(TblTrvlDetails[[#This Row],[Location]],TblDom[],3,FALSE),VLOOKUP(TblTrvlDetails[[#This Row],[Location]],TblDom[],2,FALSE)))</f>
        <v>0</v>
      </c>
      <c r="T17" s="168">
        <f>IF($G17="Enter Date",0,
IF(AND($G17&lt;&gt;"Enter Date",$G17&lt;DATEVALUE("10/1/24")),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IF($G17&gt;=DATEVALUE("10/1/24"),IFERROR((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17" s="168">
        <f>IF($G17="Enter Date",0,
IF(AND($G17&lt;&gt;"Enter Date",$G17&lt;DATEVALUE("10/1/24")),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IF($G17&gt;=DATEVALUE("10/1/24"),IFERROR((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17" s="168">
        <f>IF($G17="Enter Date",0,
IF(AND($G17&lt;&gt;"Enter Date",$G17&lt;DATEVALUE("10/1/24")),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IF($G17&gt;=DATEVALUE("10/1/24"),IFERROR((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17" s="164">
        <f>IF($G17="Enter Date",0,
IF(AND($G17&lt;&gt;"Enter Date",$G17&lt;DATEVALUE("10/1/24")),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IF($G17&gt;=DATEVALUE("10/1/24"),IFERROR((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17" s="169">
        <f>IFERROR(SUM(L17:N17,P17:R17,(TblTrvlDetails[[#This Row],[Miles*]]*VLOOKUP("Car Mileage",TblTransport[#All],2,FALSE))),"")</f>
        <v>0</v>
      </c>
      <c r="Y17" s="51">
        <v>0</v>
      </c>
      <c r="Z17" s="47">
        <f>IF(MONTH(TblTrvlDetails[[#This Row],[Travel Date
required]])&lt;10,YEAR(TblTrvlDetails[[#This Row],[Travel Date
required]]),YEAR(TblTrvlDetails[[#This Row],[Travel Date
required]])+1)</f>
        <v>1900</v>
      </c>
      <c r="AA17" s="48" t="str">
        <f>CONCATENATE(TblTrvlDetails[[#This Row],[GSA FY]],TblTrvlDetails[[#This Row],[Full Amt]])</f>
        <v>19000</v>
      </c>
    </row>
    <row r="18" spans="2:27" ht="15.5">
      <c r="B18" s="158"/>
      <c r="C18" s="159"/>
      <c r="D18" s="188"/>
      <c r="E18" s="160" t="str">
        <f>_xlfn.IFNA(IF(VLOOKUP(TblTrvlDetails[[#This Row],[Location]],TblDom[],2,FALSE)&lt;&gt;"International","D",IF(VLOOKUP(TblTrvlDetails[[#This Row],[Location]],TblDom[],2,FALSE)="International","I","")),"")</f>
        <v/>
      </c>
      <c r="F18" s="160">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Row],[Location]],TblDom[],2,FALSE)&lt;=IF($G$6&lt;10/1/2024,HighestRate23,HighestRate24)))),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Row],[Location]],TblDom[],2,FALSE)&lt;=IF($G$6&lt;10/1/2024,HighestRate23,HighestRate24)))), VLOOKUP(TblTrvlDetails[[#This Row],[Location]],TblDom[],2,FALSE))))))))),0)</f>
        <v>0</v>
      </c>
      <c r="G18" s="197"/>
      <c r="H18" s="161">
        <v>0</v>
      </c>
      <c r="I18" s="161">
        <v>0</v>
      </c>
      <c r="J18" s="161">
        <v>0</v>
      </c>
      <c r="K18" s="161">
        <v>0</v>
      </c>
      <c r="L18" s="164">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8" s="165"/>
      <c r="N18" s="165"/>
      <c r="O18" s="166"/>
      <c r="P18" s="165"/>
      <c r="Q18" s="165"/>
      <c r="R18" s="165"/>
      <c r="S18" s="167">
        <f>IF(ISBLANK(TblTrvlDetails[[#This Row],[Location]]),0,IF(TblTrvlDetails[[#This Row],[D/I]]="I",VLOOKUP(TblTrvlDetails[[#This Row],[Location]],TblDom[],3,FALSE),VLOOKUP(TblTrvlDetails[[#This Row],[Location]],TblDom[],2,FALSE)))</f>
        <v>0</v>
      </c>
      <c r="T18" s="168">
        <f>IF($G18="Enter Date",0,
IF(AND($G18&lt;&gt;"Enter Date",$G18&lt;DATEVALUE("10/1/24")),
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IF($G18&gt;=DATEVALUE("10/1/24"),IFERROR((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18" s="168">
        <f>IF($G18="Enter Date",0,
IF(AND($G18&lt;&gt;"Enter Date",$G18&lt;DATEVALUE("10/1/24")),
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IF($G18&gt;=DATEVALUE("10/1/24"),IFERROR((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18" s="168">
        <f>IF($G18="Enter Date",0,
IF(AND($G18&lt;&gt;"Enter Date",$G18&lt;DATEVALUE("10/1/24")),
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IF($G18&gt;=DATEVALUE("10/1/24"),IFERROR((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18" s="164">
        <f>IF($G18="Enter Date",0,
IF(AND($G18&lt;&gt;"Enter Date",$G18&lt;DATEVALUE("10/1/24")),
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IF($G18&gt;=DATEVALUE("10/1/24"),IFERROR((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18" s="169">
        <f>IFERROR(SUM(L18:N18,P18:R18,(TblTrvlDetails[[#This Row],[Miles*]]*VLOOKUP("Car Mileage",TblTransport[#All],2,FALSE))),"")</f>
        <v>0</v>
      </c>
      <c r="Y18" s="51">
        <v>0</v>
      </c>
      <c r="Z18" s="47">
        <f>IF(MONTH(TblTrvlDetails[[#This Row],[Travel Date
required]])&lt;10,YEAR(TblTrvlDetails[[#This Row],[Travel Date
required]]),YEAR(TblTrvlDetails[[#This Row],[Travel Date
required]])+1)</f>
        <v>1900</v>
      </c>
      <c r="AA18" s="48" t="str">
        <f>CONCATENATE(TblTrvlDetails[[#This Row],[GSA FY]],TblTrvlDetails[[#This Row],[Full Amt]])</f>
        <v>19000</v>
      </c>
    </row>
    <row r="19" spans="2:27" ht="15.5">
      <c r="B19" s="158"/>
      <c r="C19" s="159"/>
      <c r="D19" s="188"/>
      <c r="E19" s="160" t="str">
        <f>_xlfn.IFNA(IF(VLOOKUP(TblTrvlDetails[[#This Row],[Location]],TblDom[],2,FALSE)&lt;&gt;"International","D",IF(VLOOKUP(TblTrvlDetails[[#This Row],[Location]],TblDom[],2,FALSE)="International","I","")),"")</f>
        <v/>
      </c>
      <c r="F19" s="160">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Row],[Location]],TblDom[],2,FALSE)&lt;=IF($G$6&lt;10/1/2024,HighestRate23,HighestRate24)))),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Row],[Location]],TblDom[],2,FALSE)&lt;=IF($G$6&lt;10/1/2024,HighestRate23,HighestRate24)))), VLOOKUP(TblTrvlDetails[[#This Row],[Location]],TblDom[],2,FALSE))))))))),0)</f>
        <v>0</v>
      </c>
      <c r="G19" s="197"/>
      <c r="H19" s="161">
        <v>0</v>
      </c>
      <c r="I19" s="161">
        <v>0</v>
      </c>
      <c r="J19" s="161">
        <v>0</v>
      </c>
      <c r="K19" s="161">
        <v>0</v>
      </c>
      <c r="L19" s="164">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9" s="165"/>
      <c r="N19" s="165"/>
      <c r="O19" s="166"/>
      <c r="P19" s="165"/>
      <c r="Q19" s="165"/>
      <c r="R19" s="165"/>
      <c r="S19" s="167">
        <f>IF(ISBLANK(TblTrvlDetails[[#This Row],[Location]]),0,IF(TblTrvlDetails[[#This Row],[D/I]]="I",VLOOKUP(TblTrvlDetails[[#This Row],[Location]],TblDom[],3,FALSE),VLOOKUP(TblTrvlDetails[[#This Row],[Location]],TblDom[],2,FALSE)))</f>
        <v>0</v>
      </c>
      <c r="T19" s="168">
        <f>IF($G19="Enter Date",0,
IF(AND($G19&lt;&gt;"Enter Date",$G19&lt;DATEVALUE("10/1/24")),
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IF($G19&gt;=DATEVALUE("10/1/24"),IFERROR((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19" s="168">
        <f>IF($G19="Enter Date",0,
IF(AND($G19&lt;&gt;"Enter Date",$G19&lt;DATEVALUE("10/1/24")),
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IF($G19&gt;=DATEVALUE("10/1/24"),IFERROR((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19" s="168">
        <f>IF($G19="Enter Date",0,
IF(AND($G19&lt;&gt;"Enter Date",$G19&lt;DATEVALUE("10/1/24")),
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IF($G19&gt;=DATEVALUE("10/1/24"),IFERROR((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19" s="164">
        <f>IF($G19="Enter Date",0,
IF(AND($G19&lt;&gt;"Enter Date",$G19&lt;DATEVALUE("10/1/24")),
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IF($G19&gt;=DATEVALUE("10/1/24"),IFERROR((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19" s="169">
        <f>IFERROR(SUM(L19:N19,P19:R19,(TblTrvlDetails[[#This Row],[Miles*]]*VLOOKUP("Car Mileage",TblTransport[#All],2,FALSE))),"")</f>
        <v>0</v>
      </c>
      <c r="Y19" s="51">
        <v>0</v>
      </c>
      <c r="Z19" s="47">
        <f>IF(MONTH(TblTrvlDetails[[#This Row],[Travel Date
required]])&lt;10,YEAR(TblTrvlDetails[[#This Row],[Travel Date
required]]),YEAR(TblTrvlDetails[[#This Row],[Travel Date
required]])+1)</f>
        <v>1900</v>
      </c>
      <c r="AA19" s="48" t="str">
        <f>CONCATENATE(TblTrvlDetails[[#This Row],[GSA FY]],TblTrvlDetails[[#This Row],[Full Amt]])</f>
        <v>19000</v>
      </c>
    </row>
    <row r="20" spans="2:27" ht="15.5">
      <c r="B20" s="158"/>
      <c r="C20" s="159"/>
      <c r="D20" s="188"/>
      <c r="E20" s="160" t="str">
        <f>_xlfn.IFNA(IF(VLOOKUP(TblTrvlDetails[[#This Row],[Location]],TblDom[],2,FALSE)&lt;&gt;"International","D",IF(VLOOKUP(TblTrvlDetails[[#This Row],[Location]],TblDom[],2,FALSE)="International","I","")),"")</f>
        <v/>
      </c>
      <c r="F20" s="160">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Row],[Location]],TblDom[],2,FALSE)&lt;=IF($G$6&lt;10/1/2024,HighestRate23,HighestRate24)))),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Row],[Location]],TblDom[],2,FALSE)&lt;=IF($G$6&lt;10/1/2024,HighestRate23,HighestRate24)))), VLOOKUP(TblTrvlDetails[[#This Row],[Location]],TblDom[],2,FALSE))))))))),0)</f>
        <v>0</v>
      </c>
      <c r="G20" s="197"/>
      <c r="H20" s="161">
        <v>0</v>
      </c>
      <c r="I20" s="161">
        <v>0</v>
      </c>
      <c r="J20" s="161">
        <v>0</v>
      </c>
      <c r="K20" s="161">
        <v>0</v>
      </c>
      <c r="L20" s="164">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0" s="165"/>
      <c r="N20" s="165"/>
      <c r="O20" s="166"/>
      <c r="P20" s="165"/>
      <c r="Q20" s="165"/>
      <c r="R20" s="165"/>
      <c r="S20" s="167">
        <f>IF(ISBLANK(TblTrvlDetails[[#This Row],[Location]]),0,IF(TblTrvlDetails[[#This Row],[D/I]]="I",VLOOKUP(TblTrvlDetails[[#This Row],[Location]],TblDom[],3,FALSE),VLOOKUP(TblTrvlDetails[[#This Row],[Location]],TblDom[],2,FALSE)))</f>
        <v>0</v>
      </c>
      <c r="T20" s="168">
        <f>IF($G20="Enter Date",0,
IF(AND($G20&lt;&gt;"Enter Date",$G20&lt;DATEVALUE("10/1/24")),
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IF($G20&gt;=DATEVALUE("10/1/24"),IFERROR((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0" s="168">
        <f>IF($G20="Enter Date",0,
IF(AND($G20&lt;&gt;"Enter Date",$G20&lt;DATEVALUE("10/1/24")),
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IF($G20&gt;=DATEVALUE("10/1/24"),IFERROR((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0" s="168">
        <f>IF($G20="Enter Date",0,
IF(AND($G20&lt;&gt;"Enter Date",$G20&lt;DATEVALUE("10/1/24")),
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IF($G20&gt;=DATEVALUE("10/1/24"),IFERROR((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0" s="164">
        <f>IF($G20="Enter Date",0,
IF(AND($G20&lt;&gt;"Enter Date",$G20&lt;DATEVALUE("10/1/24")),
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IF($G20&gt;=DATEVALUE("10/1/24"),IFERROR((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0" s="169">
        <f>IFERROR(SUM(L20:N20,P20:R20,(TblTrvlDetails[[#This Row],[Miles*]]*VLOOKUP("Car Mileage",TblTransport[#All],2,FALSE))),"")</f>
        <v>0</v>
      </c>
      <c r="Y20" s="51">
        <v>0</v>
      </c>
      <c r="Z20" s="47">
        <f>IF(MONTH(TblTrvlDetails[[#This Row],[Travel Date
required]])&lt;10,YEAR(TblTrvlDetails[[#This Row],[Travel Date
required]]),YEAR(TblTrvlDetails[[#This Row],[Travel Date
required]])+1)</f>
        <v>1900</v>
      </c>
      <c r="AA20" s="48" t="str">
        <f>CONCATENATE(TblTrvlDetails[[#This Row],[GSA FY]],TblTrvlDetails[[#This Row],[Full Amt]])</f>
        <v>19000</v>
      </c>
    </row>
    <row r="21" spans="2:27" ht="15.5">
      <c r="B21" s="158"/>
      <c r="C21" s="159"/>
      <c r="D21" s="188"/>
      <c r="E21" s="160" t="str">
        <f>_xlfn.IFNA(IF(VLOOKUP(TblTrvlDetails[[#This Row],[Location]],TblDom[],2,FALSE)&lt;&gt;"International","D",IF(VLOOKUP(TblTrvlDetails[[#This Row],[Location]],TblDom[],2,FALSE)="International","I","")),"")</f>
        <v/>
      </c>
      <c r="F21" s="160">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Row],[Location]],TblDom[],2,FALSE)&lt;=IF($G$6&lt;10/1/2024,HighestRate23,HighestRate24)))),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Row],[Location]],TblDom[],2,FALSE)&lt;=IF($G$6&lt;10/1/2024,HighestRate23,HighestRate24)))), VLOOKUP(TblTrvlDetails[[#This Row],[Location]],TblDom[],2,FALSE))))))))),0)</f>
        <v>0</v>
      </c>
      <c r="G21" s="197"/>
      <c r="H21" s="161">
        <v>0</v>
      </c>
      <c r="I21" s="161">
        <v>0</v>
      </c>
      <c r="J21" s="161">
        <v>0</v>
      </c>
      <c r="K21" s="161">
        <v>0</v>
      </c>
      <c r="L21" s="164">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1" s="165"/>
      <c r="N21" s="165"/>
      <c r="O21" s="166"/>
      <c r="P21" s="165"/>
      <c r="Q21" s="165"/>
      <c r="R21" s="165"/>
      <c r="S21" s="167">
        <f>IF(ISBLANK(TblTrvlDetails[[#This Row],[Location]]),0,IF(TblTrvlDetails[[#This Row],[D/I]]="I",VLOOKUP(TblTrvlDetails[[#This Row],[Location]],TblDom[],3,FALSE),VLOOKUP(TblTrvlDetails[[#This Row],[Location]],TblDom[],2,FALSE)))</f>
        <v>0</v>
      </c>
      <c r="T21" s="168">
        <f>IF($G21="Enter Date",0,
IF(AND($G21&lt;&gt;"Enter Date",$G21&lt;DATEVALUE("10/1/24")),
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IF($G21&gt;=DATEVALUE("10/1/24"),IFERROR((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1" s="168">
        <f>IF($G21="Enter Date",0,
IF(AND($G21&lt;&gt;"Enter Date",$G21&lt;DATEVALUE("10/1/24")),
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IF($G21&gt;=DATEVALUE("10/1/24"),IFERROR((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1" s="168">
        <f>IF($G21="Enter Date",0,
IF(AND($G21&lt;&gt;"Enter Date",$G21&lt;DATEVALUE("10/1/24")),
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IF($G21&gt;=DATEVALUE("10/1/24"),IFERROR((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1" s="164">
        <f>IF($G21="Enter Date",0,
IF(AND($G21&lt;&gt;"Enter Date",$G21&lt;DATEVALUE("10/1/24")),
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IF($G21&gt;=DATEVALUE("10/1/24"),IFERROR((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1" s="169">
        <f>IFERROR(SUM(L21:N21,P21:R21,(TblTrvlDetails[[#This Row],[Miles*]]*VLOOKUP("Car Mileage",TblTransport[#All],2,FALSE))),"")</f>
        <v>0</v>
      </c>
      <c r="Y21" s="51">
        <v>0</v>
      </c>
      <c r="Z21" s="47">
        <f>IF(MONTH(TblTrvlDetails[[#This Row],[Travel Date
required]])&lt;10,YEAR(TblTrvlDetails[[#This Row],[Travel Date
required]]),YEAR(TblTrvlDetails[[#This Row],[Travel Date
required]])+1)</f>
        <v>1900</v>
      </c>
      <c r="AA21" s="48" t="str">
        <f>CONCATENATE(TblTrvlDetails[[#This Row],[GSA FY]],TblTrvlDetails[[#This Row],[Full Amt]])</f>
        <v>19000</v>
      </c>
    </row>
    <row r="22" spans="2:27" ht="15.5">
      <c r="B22" s="158"/>
      <c r="C22" s="159"/>
      <c r="D22" s="188"/>
      <c r="E22" s="160" t="str">
        <f>_xlfn.IFNA(IF(VLOOKUP(TblTrvlDetails[[#This Row],[Location]],TblDom[],2,FALSE)&lt;&gt;"International","D",IF(VLOOKUP(TblTrvlDetails[[#This Row],[Location]],TblDom[],2,FALSE)="International","I","")),"")</f>
        <v/>
      </c>
      <c r="F22" s="160">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Row],[Location]],TblDom[],2,FALSE)&lt;=IF($G$6&lt;10/1/2024,HighestRate23,HighestRate24)))),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Row],[Location]],TblDom[],2,FALSE)&lt;=IF($G$6&lt;10/1/2024,HighestRate23,HighestRate24)))), VLOOKUP(TblTrvlDetails[[#This Row],[Location]],TblDom[],2,FALSE))))))))),0)</f>
        <v>0</v>
      </c>
      <c r="G22" s="197"/>
      <c r="H22" s="161">
        <v>0</v>
      </c>
      <c r="I22" s="161">
        <v>0</v>
      </c>
      <c r="J22" s="161">
        <v>0</v>
      </c>
      <c r="K22" s="161">
        <v>0</v>
      </c>
      <c r="L22" s="164">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2" s="165"/>
      <c r="N22" s="165"/>
      <c r="O22" s="166"/>
      <c r="P22" s="165"/>
      <c r="Q22" s="165"/>
      <c r="R22" s="165"/>
      <c r="S22" s="167">
        <f>IF(ISBLANK(TblTrvlDetails[[#This Row],[Location]]),0,IF(TblTrvlDetails[[#This Row],[D/I]]="I",VLOOKUP(TblTrvlDetails[[#This Row],[Location]],TblDom[],3,FALSE),VLOOKUP(TblTrvlDetails[[#This Row],[Location]],TblDom[],2,FALSE)))</f>
        <v>0</v>
      </c>
      <c r="T22" s="168">
        <f>IF($G22="Enter Date",0,
IF(AND($G22&lt;&gt;"Enter Date",$G22&lt;DATEVALUE("10/1/24")),
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IF($G22&gt;=DATEVALUE("10/1/24"),IFERROR((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2" s="168">
        <f>IF($G22="Enter Date",0,
IF(AND($G22&lt;&gt;"Enter Date",$G22&lt;DATEVALUE("10/1/24")),
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IF($G22&gt;=DATEVALUE("10/1/24"),IFERROR((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2" s="168">
        <f>IF($G22="Enter Date",0,
IF(AND($G22&lt;&gt;"Enter Date",$G22&lt;DATEVALUE("10/1/24")),
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IF($G22&gt;=DATEVALUE("10/1/24"),IFERROR((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2" s="164">
        <f>IF($G22="Enter Date",0,
IF(AND($G22&lt;&gt;"Enter Date",$G22&lt;DATEVALUE("10/1/24")),
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IF($G22&gt;=DATEVALUE("10/1/24"),IFERROR((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2" s="169">
        <f>IFERROR(SUM(L22:N22,P22:R22,(TblTrvlDetails[[#This Row],[Miles*]]*VLOOKUP("Car Mileage",TblTransport[#All],2,FALSE))),"")</f>
        <v>0</v>
      </c>
      <c r="Y22" s="51">
        <v>0</v>
      </c>
      <c r="Z22" s="47">
        <f>IF(MONTH(TblTrvlDetails[[#This Row],[Travel Date
required]])&lt;10,YEAR(TblTrvlDetails[[#This Row],[Travel Date
required]]),YEAR(TblTrvlDetails[[#This Row],[Travel Date
required]])+1)</f>
        <v>1900</v>
      </c>
      <c r="AA22" s="48" t="str">
        <f>CONCATENATE(TblTrvlDetails[[#This Row],[GSA FY]],TblTrvlDetails[[#This Row],[Full Amt]])</f>
        <v>19000</v>
      </c>
    </row>
    <row r="23" spans="2:27" ht="15.5">
      <c r="B23" s="158"/>
      <c r="C23" s="159"/>
      <c r="D23" s="188"/>
      <c r="E23" s="160" t="str">
        <f>_xlfn.IFNA(IF(VLOOKUP(TblTrvlDetails[[#This Row],[Location]],TblDom[],2,FALSE)&lt;&gt;"International","D",IF(VLOOKUP(TblTrvlDetails[[#This Row],[Location]],TblDom[],2,FALSE)="International","I","")),"")</f>
        <v/>
      </c>
      <c r="F23" s="160">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Row],[Location]],TblDom[],2,FALSE)&lt;=IF($G$6&lt;10/1/2024,HighestRate23,HighestRate24)))),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Row],[Location]],TblDom[],2,FALSE)&lt;=IF($G$6&lt;10/1/2024,HighestRate23,HighestRate24)))), VLOOKUP(TblTrvlDetails[[#This Row],[Location]],TblDom[],2,FALSE))))))))),0)</f>
        <v>0</v>
      </c>
      <c r="G23" s="197"/>
      <c r="H23" s="161">
        <v>0</v>
      </c>
      <c r="I23" s="161">
        <v>0</v>
      </c>
      <c r="J23" s="161">
        <v>0</v>
      </c>
      <c r="K23" s="161">
        <v>0</v>
      </c>
      <c r="L23" s="164">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3" s="165"/>
      <c r="N23" s="165"/>
      <c r="O23" s="166"/>
      <c r="P23" s="165"/>
      <c r="Q23" s="165"/>
      <c r="R23" s="165"/>
      <c r="S23" s="167">
        <f>IF(ISBLANK(TblTrvlDetails[[#This Row],[Location]]),0,IF(TblTrvlDetails[[#This Row],[D/I]]="I",VLOOKUP(TblTrvlDetails[[#This Row],[Location]],TblDom[],3,FALSE),VLOOKUP(TblTrvlDetails[[#This Row],[Location]],TblDom[],2,FALSE)))</f>
        <v>0</v>
      </c>
      <c r="T23" s="168">
        <f>IF($G23="Enter Date",0,
IF(AND($G23&lt;&gt;"Enter Date",$G23&lt;DATEVALUE("10/1/24")),
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IF($G23&gt;=DATEVALUE("10/1/24"),IFERROR((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3" s="168">
        <f>IF($G23="Enter Date",0,
IF(AND($G23&lt;&gt;"Enter Date",$G23&lt;DATEVALUE("10/1/24")),
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IF($G23&gt;=DATEVALUE("10/1/24"),IFERROR((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3" s="168">
        <f>IF($G23="Enter Date",0,
IF(AND($G23&lt;&gt;"Enter Date",$G23&lt;DATEVALUE("10/1/24")),
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IF($G23&gt;=DATEVALUE("10/1/24"),IFERROR((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3" s="164">
        <f>IF($G23="Enter Date",0,
IF(AND($G23&lt;&gt;"Enter Date",$G23&lt;DATEVALUE("10/1/24")),
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IF($G23&gt;=DATEVALUE("10/1/24"),IFERROR((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3" s="169">
        <f>IFERROR(SUM(L23:N23,P23:R23,(TblTrvlDetails[[#This Row],[Miles*]]*VLOOKUP("Car Mileage",TblTransport[#All],2,FALSE))),"")</f>
        <v>0</v>
      </c>
      <c r="Y23" s="51">
        <v>0</v>
      </c>
      <c r="Z23" s="47">
        <f>IF(MONTH(TblTrvlDetails[[#This Row],[Travel Date
required]])&lt;10,YEAR(TblTrvlDetails[[#This Row],[Travel Date
required]]),YEAR(TblTrvlDetails[[#This Row],[Travel Date
required]])+1)</f>
        <v>1900</v>
      </c>
      <c r="AA23" s="48" t="str">
        <f>CONCATENATE(TblTrvlDetails[[#This Row],[GSA FY]],TblTrvlDetails[[#This Row],[Full Amt]])</f>
        <v>19000</v>
      </c>
    </row>
    <row r="24" spans="2:27" ht="15.5">
      <c r="B24" s="158"/>
      <c r="C24" s="159"/>
      <c r="D24" s="188"/>
      <c r="E24" s="160" t="str">
        <f>_xlfn.IFNA(IF(VLOOKUP(TblTrvlDetails[[#This Row],[Location]],TblDom[],2,FALSE)&lt;&gt;"International","D",IF(VLOOKUP(TblTrvlDetails[[#This Row],[Location]],TblDom[],2,FALSE)="International","I","")),"")</f>
        <v/>
      </c>
      <c r="F24" s="160">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Row],[Location]],TblDom[],2,FALSE)&lt;=IF($G$6&lt;10/1/2024,HighestRate23,HighestRate24)))),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Row],[Location]],TblDom[],2,FALSE)&lt;=IF($G$6&lt;10/1/2024,HighestRate23,HighestRate24)))), VLOOKUP(TblTrvlDetails[[#This Row],[Location]],TblDom[],2,FALSE))))))))),0)</f>
        <v>0</v>
      </c>
      <c r="G24" s="197"/>
      <c r="H24" s="161">
        <v>0</v>
      </c>
      <c r="I24" s="161">
        <v>0</v>
      </c>
      <c r="J24" s="161">
        <v>0</v>
      </c>
      <c r="K24" s="161">
        <v>0</v>
      </c>
      <c r="L24" s="164">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4" s="165"/>
      <c r="N24" s="165"/>
      <c r="O24" s="166"/>
      <c r="P24" s="165"/>
      <c r="Q24" s="165"/>
      <c r="R24" s="165"/>
      <c r="S24" s="167">
        <f>IF(ISBLANK(TblTrvlDetails[[#This Row],[Location]]),0,IF(TblTrvlDetails[[#This Row],[D/I]]="I",VLOOKUP(TblTrvlDetails[[#This Row],[Location]],TblDom[],3,FALSE),VLOOKUP(TblTrvlDetails[[#This Row],[Location]],TblDom[],2,FALSE)))</f>
        <v>0</v>
      </c>
      <c r="T24" s="168">
        <f>IF($G24="Enter Date",0,
IF(AND($G24&lt;&gt;"Enter Date",$G24&lt;DATEVALUE("10/1/24")),
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IF($G24&gt;=DATEVALUE("10/1/24"),IFERROR((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4" s="168">
        <f>IF($G24="Enter Date",0,
IF(AND($G24&lt;&gt;"Enter Date",$G24&lt;DATEVALUE("10/1/24")),
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IF($G24&gt;=DATEVALUE("10/1/24"),IFERROR((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4" s="168">
        <f>IF($G24="Enter Date",0,
IF(AND($G24&lt;&gt;"Enter Date",$G24&lt;DATEVALUE("10/1/24")),
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IF($G24&gt;=DATEVALUE("10/1/24"),IFERROR((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4" s="164">
        <f>IF($G24="Enter Date",0,
IF(AND($G24&lt;&gt;"Enter Date",$G24&lt;DATEVALUE("10/1/24")),
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IF($G24&gt;=DATEVALUE("10/1/24"),IFERROR((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4" s="169">
        <f>IFERROR(SUM(L24:N24,P24:R24,(TblTrvlDetails[[#This Row],[Miles*]]*VLOOKUP("Car Mileage",TblTransport[#All],2,FALSE))),"")</f>
        <v>0</v>
      </c>
      <c r="Y24" s="51">
        <v>0</v>
      </c>
      <c r="Z24" s="47">
        <f>IF(MONTH(TblTrvlDetails[[#This Row],[Travel Date
required]])&lt;10,YEAR(TblTrvlDetails[[#This Row],[Travel Date
required]]),YEAR(TblTrvlDetails[[#This Row],[Travel Date
required]])+1)</f>
        <v>1900</v>
      </c>
      <c r="AA24" s="48" t="str">
        <f>CONCATENATE(TblTrvlDetails[[#This Row],[GSA FY]],TblTrvlDetails[[#This Row],[Full Amt]])</f>
        <v>19000</v>
      </c>
    </row>
    <row r="25" spans="2:27" ht="15.5">
      <c r="B25" s="158"/>
      <c r="C25" s="159"/>
      <c r="D25" s="188"/>
      <c r="E25" s="160" t="str">
        <f>_xlfn.IFNA(IF(VLOOKUP(TblTrvlDetails[[#This Row],[Location]],TblDom[],2,FALSE)&lt;&gt;"International","D",IF(VLOOKUP(TblTrvlDetails[[#This Row],[Location]],TblDom[],2,FALSE)="International","I","")),"")</f>
        <v/>
      </c>
      <c r="F25" s="160">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Row],[Location]],TblDom[],2,FALSE)&lt;=IF($G$6&lt;10/1/2024,HighestRate23,HighestRate24)))),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Row],[Location]],TblDom[],2,FALSE)&lt;=IF($G$6&lt;10/1/2024,HighestRate23,HighestRate24)))), VLOOKUP(TblTrvlDetails[[#This Row],[Location]],TblDom[],2,FALSE))))))))),0)</f>
        <v>0</v>
      </c>
      <c r="G25" s="197" t="str">
        <f>IF(ISBLANK(TblTrvlDetails[[#This Row],[Rate Type]])=TRUE,"","Enter Date")</f>
        <v/>
      </c>
      <c r="H25" s="161">
        <v>0</v>
      </c>
      <c r="I25" s="161">
        <v>0</v>
      </c>
      <c r="J25" s="161">
        <v>0</v>
      </c>
      <c r="K25" s="161">
        <v>0</v>
      </c>
      <c r="L25" s="164">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5" s="165"/>
      <c r="N25" s="165"/>
      <c r="O25" s="166"/>
      <c r="P25" s="165"/>
      <c r="Q25" s="165"/>
      <c r="R25" s="165"/>
      <c r="S25" s="167">
        <f>IF(ISBLANK(TblTrvlDetails[[#This Row],[Location]]),0,IF(TblTrvlDetails[[#This Row],[D/I]]="I",VLOOKUP(TblTrvlDetails[[#This Row],[Location]],TblDom[],3,FALSE),VLOOKUP(TblTrvlDetails[[#This Row],[Location]],TblDom[],2,FALSE)))</f>
        <v>0</v>
      </c>
      <c r="T25" s="168">
        <f>IF($G25="Enter Date",0,
IF(AND($G25&lt;&gt;"Enter Date",$G25&lt;DATEVALUE("10/1/24")),
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IF($G25&gt;=DATEVALUE("10/1/24"),IFERROR((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5" s="168">
        <f>IF($G25="Enter Date",0,
IF(AND($G25&lt;&gt;"Enter Date",$G25&lt;DATEVALUE("10/1/24")),
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IF($G25&gt;=DATEVALUE("10/1/24"),IFERROR((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5" s="168">
        <f>IF($G25="Enter Date",0,
IF(AND($G25&lt;&gt;"Enter Date",$G25&lt;DATEVALUE("10/1/24")),
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IF($G25&gt;=DATEVALUE("10/1/24"),IFERROR((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5" s="164">
        <f>IF($G25="Enter Date",0,
IF(AND($G25&lt;&gt;"Enter Date",$G25&lt;DATEVALUE("10/1/24")),
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IF($G25&gt;=DATEVALUE("10/1/24"),IFERROR((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5" s="169">
        <f>IFERROR(SUM(L25:N25,P25:R25,(TblTrvlDetails[[#This Row],[Miles*]]*VLOOKUP("Car Mileage",TblTransport[#All],2,FALSE))),"")</f>
        <v>0</v>
      </c>
      <c r="Y25" s="51">
        <v>0</v>
      </c>
      <c r="Z25" s="47" t="e">
        <f>IF(MONTH(TblTrvlDetails[[#This Row],[Travel Date
required]])&lt;10,YEAR(TblTrvlDetails[[#This Row],[Travel Date
required]]),YEAR(TblTrvlDetails[[#This Row],[Travel Date
required]])+1)</f>
        <v>#VALUE!</v>
      </c>
      <c r="AA25" s="48" t="e">
        <f>CONCATENATE(TblTrvlDetails[[#This Row],[GSA FY]],TblTrvlDetails[[#This Row],[Full Amt]])</f>
        <v>#VALUE!</v>
      </c>
    </row>
    <row r="26" spans="2:27" ht="15.5">
      <c r="B26" s="158"/>
      <c r="C26" s="159"/>
      <c r="D26" s="188"/>
      <c r="E26" s="160" t="str">
        <f>_xlfn.IFNA(IF(VLOOKUP(TblTrvlDetails[[#This Row],[Location]],TblDom[],2,FALSE)&lt;&gt;"International","D",IF(VLOOKUP(TblTrvlDetails[[#This Row],[Location]],TblDom[],2,FALSE)="International","I","")),"")</f>
        <v/>
      </c>
      <c r="F26" s="160">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Row],[Location]],TblDom[],2,FALSE)&lt;=IF($G$6&lt;10/1/2024,HighestRate23,HighestRate24)))),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Row],[Location]],TblDom[],2,FALSE)&lt;=IF($G$6&lt;10/1/2024,HighestRate23,HighestRate24)))), VLOOKUP(TblTrvlDetails[[#This Row],[Location]],TblDom[],2,FALSE))))))))),0)</f>
        <v>0</v>
      </c>
      <c r="G26" s="197" t="str">
        <f>IF(ISBLANK(TblTrvlDetails[[#This Row],[Rate Type]])=TRUE,"","Enter Date")</f>
        <v/>
      </c>
      <c r="H26" s="161">
        <v>0</v>
      </c>
      <c r="I26" s="161">
        <v>0</v>
      </c>
      <c r="J26" s="161">
        <v>0</v>
      </c>
      <c r="K26" s="161">
        <v>0</v>
      </c>
      <c r="L26" s="164">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6" s="165"/>
      <c r="N26" s="165"/>
      <c r="O26" s="166"/>
      <c r="P26" s="165"/>
      <c r="Q26" s="165"/>
      <c r="R26" s="165"/>
      <c r="S26" s="167">
        <f>IF(ISBLANK(TblTrvlDetails[[#This Row],[Location]]),0,IF(TblTrvlDetails[[#This Row],[D/I]]="I",VLOOKUP(TblTrvlDetails[[#This Row],[Location]],TblDom[],3,FALSE),VLOOKUP(TblTrvlDetails[[#This Row],[Location]],TblDom[],2,FALSE)))</f>
        <v>0</v>
      </c>
      <c r="T26" s="168">
        <f>IF($G26="Enter Date",0,
IF(AND($G26&lt;&gt;"Enter Date",$G26&lt;DATEVALUE("10/1/24")),
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IF($G26&gt;=DATEVALUE("10/1/24"),IFERROR((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6" s="168">
        <f>IF($G26="Enter Date",0,
IF(AND($G26&lt;&gt;"Enter Date",$G26&lt;DATEVALUE("10/1/24")),
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IF($G26&gt;=DATEVALUE("10/1/24"),IFERROR((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6" s="168">
        <f>IF($G26="Enter Date",0,
IF(AND($G26&lt;&gt;"Enter Date",$G26&lt;DATEVALUE("10/1/24")),
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IF($G26&gt;=DATEVALUE("10/1/24"),IFERROR((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6" s="164">
        <f>IF($G26="Enter Date",0,
IF(AND($G26&lt;&gt;"Enter Date",$G26&lt;DATEVALUE("10/1/24")),
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IF($G26&gt;=DATEVALUE("10/1/24"),IFERROR((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6" s="169">
        <f>IFERROR(SUM(L26:N26,P26:R26,(TblTrvlDetails[[#This Row],[Miles*]]*VLOOKUP("Car Mileage",TblTransport[#All],2,FALSE))),"")</f>
        <v>0</v>
      </c>
      <c r="Y26" s="51">
        <v>0</v>
      </c>
      <c r="Z26" s="47" t="e">
        <f>IF(MONTH(TblTrvlDetails[[#This Row],[Travel Date
required]])&lt;10,YEAR(TblTrvlDetails[[#This Row],[Travel Date
required]]),YEAR(TblTrvlDetails[[#This Row],[Travel Date
required]])+1)</f>
        <v>#VALUE!</v>
      </c>
      <c r="AA26" s="48" t="e">
        <f>CONCATENATE(TblTrvlDetails[[#This Row],[GSA FY]],TblTrvlDetails[[#This Row],[Full Amt]])</f>
        <v>#VALUE!</v>
      </c>
    </row>
    <row r="27" spans="2:27" ht="15.5">
      <c r="B27" s="158"/>
      <c r="C27" s="159"/>
      <c r="D27" s="188"/>
      <c r="E27" s="160" t="str">
        <f>_xlfn.IFNA(IF(VLOOKUP(TblTrvlDetails[[#This Row],[Location]],TblDom[],2,FALSE)&lt;&gt;"International","D",IF(VLOOKUP(TblTrvlDetails[[#This Row],[Location]],TblDom[],2,FALSE)="International","I","")),"")</f>
        <v/>
      </c>
      <c r="F27" s="160">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Row],[Location]],TblDom[],2,FALSE)&lt;=IF($G$6&lt;10/1/2024,HighestRate23,HighestRate24)))),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Row],[Location]],TblDom[],2,FALSE)&lt;=IF($G$6&lt;10/1/2024,HighestRate23,HighestRate24)))), VLOOKUP(TblTrvlDetails[[#This Row],[Location]],TblDom[],2,FALSE))))))))),0)</f>
        <v>0</v>
      </c>
      <c r="G27" s="197" t="str">
        <f>IF(ISBLANK(TblTrvlDetails[[#This Row],[Rate Type]])=TRUE,"","Enter Date")</f>
        <v/>
      </c>
      <c r="H27" s="161">
        <v>0</v>
      </c>
      <c r="I27" s="161">
        <v>0</v>
      </c>
      <c r="J27" s="161">
        <v>0</v>
      </c>
      <c r="K27" s="161">
        <v>0</v>
      </c>
      <c r="L27" s="164">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7" s="165"/>
      <c r="N27" s="165"/>
      <c r="O27" s="166"/>
      <c r="P27" s="165"/>
      <c r="Q27" s="165"/>
      <c r="R27" s="165"/>
      <c r="S27" s="167">
        <f>IF(ISBLANK(TblTrvlDetails[[#This Row],[Location]]),0,IF(TblTrvlDetails[[#This Row],[D/I]]="I",VLOOKUP(TblTrvlDetails[[#This Row],[Location]],TblDom[],3,FALSE),VLOOKUP(TblTrvlDetails[[#This Row],[Location]],TblDom[],2,FALSE)))</f>
        <v>0</v>
      </c>
      <c r="T27" s="168">
        <f>IF($G27="Enter Date",0,
IF(AND($G27&lt;&gt;"Enter Date",$G27&lt;DATEVALUE("10/1/24")),
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IF($G27&gt;=DATEVALUE("10/1/24"),IFERROR((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7" s="168">
        <f>IF($G27="Enter Date",0,
IF(AND($G27&lt;&gt;"Enter Date",$G27&lt;DATEVALUE("10/1/24")),
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IF($G27&gt;=DATEVALUE("10/1/24"),IFERROR((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7" s="168">
        <f>IF($G27="Enter Date",0,
IF(AND($G27&lt;&gt;"Enter Date",$G27&lt;DATEVALUE("10/1/24")),
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IF($G27&gt;=DATEVALUE("10/1/24"),IFERROR((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7" s="164">
        <f>IF($G27="Enter Date",0,
IF(AND($G27&lt;&gt;"Enter Date",$G27&lt;DATEVALUE("10/1/24")),
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IF($G27&gt;=DATEVALUE("10/1/24"),IFERROR((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7" s="169">
        <f>IFERROR(SUM(L27:N27,P27:R27,(TblTrvlDetails[[#This Row],[Miles*]]*VLOOKUP("Car Mileage",TblTransport[#All],2,FALSE))),"")</f>
        <v>0</v>
      </c>
      <c r="Y27" s="51">
        <v>0</v>
      </c>
      <c r="Z27" s="47" t="e">
        <f>IF(MONTH(TblTrvlDetails[[#This Row],[Travel Date
required]])&lt;10,YEAR(TblTrvlDetails[[#This Row],[Travel Date
required]]),YEAR(TblTrvlDetails[[#This Row],[Travel Date
required]])+1)</f>
        <v>#VALUE!</v>
      </c>
      <c r="AA27" s="48" t="e">
        <f>CONCATENATE(TblTrvlDetails[[#This Row],[GSA FY]],TblTrvlDetails[[#This Row],[Full Amt]])</f>
        <v>#VALUE!</v>
      </c>
    </row>
    <row r="28" spans="2:27" ht="15.5">
      <c r="B28" s="158"/>
      <c r="C28" s="159"/>
      <c r="D28" s="188"/>
      <c r="E28" s="160" t="str">
        <f>_xlfn.IFNA(IF(VLOOKUP(TblTrvlDetails[[#This Row],[Location]],TblDom[],2,FALSE)&lt;&gt;"International","D",IF(VLOOKUP(TblTrvlDetails[[#This Row],[Location]],TblDom[],2,FALSE)="International","I","")),"")</f>
        <v/>
      </c>
      <c r="F28" s="160">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Row],[Location]],TblDom[],2,FALSE)&lt;=IF($G$6&lt;10/1/2024,HighestRate23,HighestRate24)))),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Row],[Location]],TblDom[],2,FALSE)&lt;=IF($G$6&lt;10/1/2024,HighestRate23,HighestRate24)))), VLOOKUP(TblTrvlDetails[[#This Row],[Location]],TblDom[],2,FALSE))))))))),0)</f>
        <v>0</v>
      </c>
      <c r="G28" s="197" t="str">
        <f>IF(ISBLANK(TblTrvlDetails[[#This Row],[Rate Type]])=TRUE,"","Enter Date")</f>
        <v/>
      </c>
      <c r="H28" s="161">
        <v>0</v>
      </c>
      <c r="I28" s="161">
        <v>0</v>
      </c>
      <c r="J28" s="161">
        <v>0</v>
      </c>
      <c r="K28" s="161">
        <v>0</v>
      </c>
      <c r="L28" s="164">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8" s="165"/>
      <c r="N28" s="165"/>
      <c r="O28" s="166"/>
      <c r="P28" s="165"/>
      <c r="Q28" s="165"/>
      <c r="R28" s="165"/>
      <c r="S28" s="167">
        <f>IF(ISBLANK(TblTrvlDetails[[#This Row],[Location]]),0,IF(TblTrvlDetails[[#This Row],[D/I]]="I",VLOOKUP(TblTrvlDetails[[#This Row],[Location]],TblDom[],3,FALSE),VLOOKUP(TblTrvlDetails[[#This Row],[Location]],TblDom[],2,FALSE)))</f>
        <v>0</v>
      </c>
      <c r="T28" s="168">
        <f>IF($G28="Enter Date",0,
IF(AND($G28&lt;&gt;"Enter Date",$G28&lt;DATEVALUE("10/1/24")),
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IF($G28&gt;=DATEVALUE("10/1/24"),IFERROR((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8" s="168">
        <f>IF($G28="Enter Date",0,
IF(AND($G28&lt;&gt;"Enter Date",$G28&lt;DATEVALUE("10/1/24")),
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IF($G28&gt;=DATEVALUE("10/1/24"),IFERROR((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8" s="168">
        <f>IF($G28="Enter Date",0,
IF(AND($G28&lt;&gt;"Enter Date",$G28&lt;DATEVALUE("10/1/24")),
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IF($G28&gt;=DATEVALUE("10/1/24"),IFERROR((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8" s="164">
        <f>IF($G28="Enter Date",0,
IF(AND($G28&lt;&gt;"Enter Date",$G28&lt;DATEVALUE("10/1/24")),
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IF($G28&gt;=DATEVALUE("10/1/24"),IFERROR((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8" s="169">
        <f>IFERROR(SUM(L28:N28,P28:R28,(TblTrvlDetails[[#This Row],[Miles*]]*VLOOKUP("Car Mileage",TblTransport[#All],2,FALSE))),"")</f>
        <v>0</v>
      </c>
      <c r="Y28" s="51">
        <v>0</v>
      </c>
      <c r="Z28" s="47" t="e">
        <f>IF(MONTH(TblTrvlDetails[[#This Row],[Travel Date
required]])&lt;10,YEAR(TblTrvlDetails[[#This Row],[Travel Date
required]]),YEAR(TblTrvlDetails[[#This Row],[Travel Date
required]])+1)</f>
        <v>#VALUE!</v>
      </c>
      <c r="AA28" s="48" t="e">
        <f>CONCATENATE(TblTrvlDetails[[#This Row],[GSA FY]],TblTrvlDetails[[#This Row],[Full Amt]])</f>
        <v>#VALUE!</v>
      </c>
    </row>
    <row r="29" spans="2:27" ht="15.5">
      <c r="B29" s="158"/>
      <c r="C29" s="159"/>
      <c r="D29" s="188"/>
      <c r="E29" s="160" t="str">
        <f>_xlfn.IFNA(IF(VLOOKUP(TblTrvlDetails[[#This Row],[Location]],TblDom[],2,FALSE)&lt;&gt;"International","D",IF(VLOOKUP(TblTrvlDetails[[#This Row],[Location]],TblDom[],2,FALSE)="International","I","")),"")</f>
        <v/>
      </c>
      <c r="F29" s="160">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Row],[Location]],TblDom[],2,FALSE)&lt;=IF($G$6&lt;10/1/2024,HighestRate23,HighestRate24)))),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Row],[Location]],TblDom[],2,FALSE)&lt;=IF($G$6&lt;10/1/2024,HighestRate23,HighestRate24)))), VLOOKUP(TblTrvlDetails[[#This Row],[Location]],TblDom[],2,FALSE))))))))),0)</f>
        <v>0</v>
      </c>
      <c r="G29" s="197" t="str">
        <f>IF(ISBLANK(TblTrvlDetails[[#This Row],[Rate Type]])=TRUE,"","Enter Date")</f>
        <v/>
      </c>
      <c r="H29" s="161">
        <v>0</v>
      </c>
      <c r="I29" s="161">
        <v>0</v>
      </c>
      <c r="J29" s="161">
        <v>0</v>
      </c>
      <c r="K29" s="161">
        <v>0</v>
      </c>
      <c r="L29" s="164">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9" s="165"/>
      <c r="N29" s="165"/>
      <c r="O29" s="166"/>
      <c r="P29" s="165"/>
      <c r="Q29" s="165"/>
      <c r="R29" s="165"/>
      <c r="S29" s="167">
        <f>IF(ISBLANK(TblTrvlDetails[[#This Row],[Location]]),0,IF(TblTrvlDetails[[#This Row],[D/I]]="I",VLOOKUP(TblTrvlDetails[[#This Row],[Location]],TblDom[],3,FALSE),VLOOKUP(TblTrvlDetails[[#This Row],[Location]],TblDom[],2,FALSE)))</f>
        <v>0</v>
      </c>
      <c r="T29" s="168">
        <f>IF($G29="Enter Date",0,
IF(AND($G29&lt;&gt;"Enter Date",$G29&lt;DATEVALUE("10/1/24")),
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IF($G29&gt;=DATEVALUE("10/1/24"),IFERROR((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9" s="168">
        <f>IF($G29="Enter Date",0,
IF(AND($G29&lt;&gt;"Enter Date",$G29&lt;DATEVALUE("10/1/24")),
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IF($G29&gt;=DATEVALUE("10/1/24"),IFERROR((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9" s="168">
        <f>IF($G29="Enter Date",0,
IF(AND($G29&lt;&gt;"Enter Date",$G29&lt;DATEVALUE("10/1/24")),
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IF($G29&gt;=DATEVALUE("10/1/24"),IFERROR((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9" s="164">
        <f>IF($G29="Enter Date",0,
IF(AND($G29&lt;&gt;"Enter Date",$G29&lt;DATEVALUE("10/1/24")),
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IF($G29&gt;=DATEVALUE("10/1/24"),IFERROR((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9" s="169">
        <f>IFERROR(SUM(L29:N29,P29:R29,(TblTrvlDetails[[#This Row],[Miles*]]*VLOOKUP("Car Mileage",TblTransport[#All],2,FALSE))),"")</f>
        <v>0</v>
      </c>
      <c r="Y29" s="51">
        <v>0</v>
      </c>
      <c r="Z29" s="47" t="e">
        <f>IF(MONTH(TblTrvlDetails[[#This Row],[Travel Date
required]])&lt;10,YEAR(TblTrvlDetails[[#This Row],[Travel Date
required]]),YEAR(TblTrvlDetails[[#This Row],[Travel Date
required]])+1)</f>
        <v>#VALUE!</v>
      </c>
      <c r="AA29" s="48" t="e">
        <f>CONCATENATE(TblTrvlDetails[[#This Row],[GSA FY]],TblTrvlDetails[[#This Row],[Full Amt]])</f>
        <v>#VALUE!</v>
      </c>
    </row>
    <row r="30" spans="2:27" ht="15.5">
      <c r="B30" s="158"/>
      <c r="C30" s="159"/>
      <c r="D30" s="188"/>
      <c r="E30" s="160" t="str">
        <f>_xlfn.IFNA(IF(VLOOKUP(TblTrvlDetails[[#This Row],[Location]],TblDom[],2,FALSE)&lt;&gt;"International","D",IF(VLOOKUP(TblTrvlDetails[[#This Row],[Location]],TblDom[],2,FALSE)="International","I","")),"")</f>
        <v/>
      </c>
      <c r="F30" s="160">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Row],[Location]],TblDom[],2,FALSE)&lt;=IF($G$6&lt;10/1/2024,HighestRate23,HighestRate24)))),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Row],[Location]],TblDom[],2,FALSE)&lt;=IF($G$6&lt;10/1/2024,HighestRate23,HighestRate24)))), VLOOKUP(TblTrvlDetails[[#This Row],[Location]],TblDom[],2,FALSE))))))))),0)</f>
        <v>0</v>
      </c>
      <c r="G30" s="197" t="str">
        <f>IF(ISBLANK(TblTrvlDetails[[#This Row],[Rate Type]])=TRUE,"","Enter Date")</f>
        <v/>
      </c>
      <c r="H30" s="161">
        <v>0</v>
      </c>
      <c r="I30" s="161">
        <v>0</v>
      </c>
      <c r="J30" s="161">
        <v>0</v>
      </c>
      <c r="K30" s="161">
        <v>0</v>
      </c>
      <c r="L30" s="164">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30" s="165"/>
      <c r="N30" s="165"/>
      <c r="O30" s="166"/>
      <c r="P30" s="165"/>
      <c r="Q30" s="165"/>
      <c r="R30" s="165"/>
      <c r="S30" s="167">
        <f>IF(ISBLANK(TblTrvlDetails[[#This Row],[Location]]),0,IF(TblTrvlDetails[[#This Row],[D/I]]="I",VLOOKUP(TblTrvlDetails[[#This Row],[Location]],TblDom[],3,FALSE),VLOOKUP(TblTrvlDetails[[#This Row],[Location]],TblDom[],2,FALSE)))</f>
        <v>0</v>
      </c>
      <c r="T30" s="168">
        <f>IF($G30="Enter Date",0,
IF(AND($G30&lt;&gt;"Enter Date",$G30&lt;DATEVALUE("10/1/24")),
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IF($G30&gt;=DATEVALUE("10/1/24"),IFERROR((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30" s="168">
        <f>IF($G30="Enter Date",0,
IF(AND($G30&lt;&gt;"Enter Date",$G30&lt;DATEVALUE("10/1/24")),
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IF($G30&gt;=DATEVALUE("10/1/24"),IFERROR((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30" s="168">
        <f>IF($G30="Enter Date",0,
IF(AND($G30&lt;&gt;"Enter Date",$G30&lt;DATEVALUE("10/1/24")),
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IF($G30&gt;=DATEVALUE("10/1/24"),IFERROR((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30" s="164">
        <f>IF($G30="Enter Date",0,
IF(AND($G30&lt;&gt;"Enter Date",$G30&lt;DATEVALUE("10/1/24")),
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IF($G30&gt;=DATEVALUE("10/1/24"),IFERROR((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30" s="169">
        <f>IFERROR(SUM(L30:N30,P30:R30,(TblTrvlDetails[[#This Row],[Miles*]]*VLOOKUP("Car Mileage",TblTransport[#All],2,FALSE))),"")</f>
        <v>0</v>
      </c>
      <c r="Y30" s="51">
        <v>0</v>
      </c>
      <c r="Z30" s="47" t="e">
        <f>IF(MONTH(TblTrvlDetails[[#This Row],[Travel Date
required]])&lt;10,YEAR(TblTrvlDetails[[#This Row],[Travel Date
required]]),YEAR(TblTrvlDetails[[#This Row],[Travel Date
required]])+1)</f>
        <v>#VALUE!</v>
      </c>
      <c r="AA30" s="48" t="e">
        <f>CONCATENATE(TblTrvlDetails[[#This Row],[GSA FY]],TblTrvlDetails[[#This Row],[Full Amt]])</f>
        <v>#VALUE!</v>
      </c>
    </row>
    <row r="31" spans="2:27" ht="15.5">
      <c r="B31" s="158"/>
      <c r="C31" s="159"/>
      <c r="D31" s="188"/>
      <c r="E31" s="160" t="str">
        <f>_xlfn.IFNA(IF(VLOOKUP(TblTrvlDetails[[#This Row],[Location]],TblDom[],2,FALSE)&lt;&gt;"International","D",IF(VLOOKUP(TblTrvlDetails[[#This Row],[Location]],TblDom[],2,FALSE)="International","I","")),"")</f>
        <v/>
      </c>
      <c r="F31" s="160">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Row],[Location]],TblDom[],2,FALSE)&lt;=IF($G$6&lt;10/1/2024,HighestRate23,HighestRate24)))),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Row],[Location]],TblDom[],2,FALSE)&lt;=IF($G$6&lt;10/1/2024,HighestRate23,HighestRate24)))), VLOOKUP(TblTrvlDetails[[#This Row],[Location]],TblDom[],2,FALSE))))))))),0)</f>
        <v>0</v>
      </c>
      <c r="G31" s="197" t="str">
        <f>IF(ISBLANK(TblTrvlDetails[[#This Row],[Rate Type]])=TRUE,"","Enter Date")</f>
        <v/>
      </c>
      <c r="H31" s="161">
        <v>0</v>
      </c>
      <c r="I31" s="161">
        <v>0</v>
      </c>
      <c r="J31" s="161">
        <v>0</v>
      </c>
      <c r="K31" s="161">
        <v>0</v>
      </c>
      <c r="L31" s="164">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31" s="165"/>
      <c r="N31" s="165"/>
      <c r="O31" s="166"/>
      <c r="P31" s="165"/>
      <c r="Q31" s="165"/>
      <c r="R31" s="165"/>
      <c r="S31" s="167">
        <f>IF(ISBLANK(TblTrvlDetails[[#This Row],[Location]]),0,IF(TblTrvlDetails[[#This Row],[D/I]]="I",VLOOKUP(TblTrvlDetails[[#This Row],[Location]],TblDom[],3,FALSE),VLOOKUP(TblTrvlDetails[[#This Row],[Location]],TblDom[],2,FALSE)))</f>
        <v>0</v>
      </c>
      <c r="T31" s="168">
        <f>IF($G31="Enter Date",0,
IF(AND($G31&lt;&gt;"Enter Date",$G31&lt;DATEVALUE("10/1/24")),
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IF($G31&gt;=DATEVALUE("10/1/24"),IFERROR((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31" s="168">
        <f>IF($G31="Enter Date",0,
IF(AND($G31&lt;&gt;"Enter Date",$G31&lt;DATEVALUE("10/1/24")),
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IF($G31&gt;=DATEVALUE("10/1/24"),IFERROR((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31" s="168">
        <f>IF($G31="Enter Date",0,
IF(AND($G31&lt;&gt;"Enter Date",$G31&lt;DATEVALUE("10/1/24")),
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IF($G31&gt;=DATEVALUE("10/1/24"),IFERROR((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31" s="164">
        <f>IF($G31="Enter Date",0,
IF(AND($G31&lt;&gt;"Enter Date",$G31&lt;DATEVALUE("10/1/24")),
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IF($G31&gt;=DATEVALUE("10/1/24"),IFERROR((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31" s="169">
        <f>IFERROR(SUM(L31:N31,P31:R31,(TblTrvlDetails[[#This Row],[Miles*]]*VLOOKUP("Car Mileage",TblTransport[#All],2,FALSE))),"")</f>
        <v>0</v>
      </c>
      <c r="Y31" s="51">
        <v>0</v>
      </c>
      <c r="Z31" s="47" t="e">
        <f>IF(MONTH(TblTrvlDetails[[#This Row],[Travel Date
required]])&lt;10,YEAR(TblTrvlDetails[[#This Row],[Travel Date
required]]),YEAR(TblTrvlDetails[[#This Row],[Travel Date
required]])+1)</f>
        <v>#VALUE!</v>
      </c>
      <c r="AA31" s="48" t="e">
        <f>CONCATENATE(TblTrvlDetails[[#This Row],[GSA FY]],TblTrvlDetails[[#This Row],[Full Amt]])</f>
        <v>#VALUE!</v>
      </c>
    </row>
    <row r="32" spans="2:27" ht="15.5">
      <c r="B32" s="98"/>
      <c r="C32" s="98"/>
      <c r="D32" s="98"/>
      <c r="E32" s="98"/>
      <c r="F32" s="98"/>
      <c r="G32" s="98"/>
      <c r="H32" s="98"/>
      <c r="I32" s="98"/>
      <c r="J32" s="98"/>
      <c r="K32" s="98"/>
      <c r="L32" s="98"/>
      <c r="M32" s="98"/>
      <c r="N32" s="98"/>
      <c r="O32" s="98"/>
      <c r="P32" s="98"/>
      <c r="Q32" s="98"/>
      <c r="R32" s="98"/>
      <c r="S32" s="98"/>
      <c r="T32" s="98"/>
      <c r="U32" s="98"/>
      <c r="V32" s="98"/>
      <c r="W32" s="98"/>
      <c r="X32" s="98"/>
    </row>
  </sheetData>
  <sheetProtection algorithmName="SHA-512" hashValue="aRHCUKvCZ9hvPSlscFmFVJNYM+5wVtUt/OLZNm9VWI5Yyl33KZ6Bzvt+ulRSwdRdYBQoI7x4XjvLbJD7unOMHw==" saltValue="hdcpCbKL7BxNzIUUVf3sJQ==" spinCount="100000" sheet="1" objects="1" scenarios="1"/>
  <mergeCells count="14">
    <mergeCell ref="I15:K15"/>
    <mergeCell ref="C5:D5"/>
    <mergeCell ref="C6:D6"/>
    <mergeCell ref="G7:H7"/>
    <mergeCell ref="G6:H6"/>
    <mergeCell ref="G15:H15"/>
    <mergeCell ref="B1:X1"/>
    <mergeCell ref="B2:X2"/>
    <mergeCell ref="L4:R5"/>
    <mergeCell ref="Q12:R13"/>
    <mergeCell ref="X12:Y13"/>
    <mergeCell ref="F13:P13"/>
    <mergeCell ref="B3:J3"/>
    <mergeCell ref="L6:X7"/>
  </mergeCells>
  <phoneticPr fontId="12" type="noConversion"/>
  <conditionalFormatting sqref="F6:F7">
    <cfRule type="expression" dxfId="80" priority="5">
      <formula>(ISBLANK(G6))</formula>
    </cfRule>
  </conditionalFormatting>
  <conditionalFormatting sqref="G17:G23">
    <cfRule type="containsText" dxfId="79" priority="8" operator="containsText" text="Enter Date">
      <formula>NOT(ISERROR(SEARCH("Enter Date",G17)))</formula>
    </cfRule>
  </conditionalFormatting>
  <conditionalFormatting sqref="G24:G31">
    <cfRule type="containsText" dxfId="78" priority="4" operator="containsText" text="Enter Date">
      <formula>NOT(ISERROR(SEARCH("Enter Date",G24)))</formula>
    </cfRule>
  </conditionalFormatting>
  <conditionalFormatting sqref="F13:P13">
    <cfRule type="expression" dxfId="77" priority="1">
      <formula>$C$7="No"</formula>
    </cfRule>
  </conditionalFormatting>
  <dataValidations count="3">
    <dataValidation type="list" allowBlank="1" showInputMessage="1" showErrorMessage="1" sqref="B17:B31" xr:uid="{F15AC928-CC7A-4E74-B9C1-4B01E9C723CE}">
      <formula1>$B$9:$B$13</formula1>
    </dataValidation>
    <dataValidation allowBlank="1" showInputMessage="1" showErrorMessage="1" promptTitle="TRAVEL DATE for M&amp;IE" prompt="For $0 values, please validate per diem rate is appropriate for travel dates on detail lines." sqref="L16" xr:uid="{D5605415-2D4D-4D8B-A666-57BF829BCE23}"/>
    <dataValidation type="list" allowBlank="1" showInputMessage="1" showErrorMessage="1" promptTitle="Overnight Stay" prompt="Choose No if the travel claim does not include any overnight stays with associated per diems. Choose Yes if the travel includes overnight stay(s). " sqref="C7" xr:uid="{93031E9C-A652-417D-BB8D-2F2A78597C22}">
      <formula1>"Yes, No"</formula1>
    </dataValidation>
  </dataValidations>
  <hyperlinks>
    <hyperlink ref="D8" r:id="rId1" display="International Rates (State Dept)" xr:uid="{21DD02F2-915F-4D90-9C34-CF297AEA1277}"/>
    <hyperlink ref="C8" r:id="rId2" xr:uid="{EAD12657-15CC-462B-8F73-3AA76AC31235}"/>
  </hyperlinks>
  <printOptions horizontalCentered="1"/>
  <pageMargins left="0.25" right="0.25" top="0.25" bottom="0.25" header="0" footer="0.05"/>
  <pageSetup scale="65" orientation="landscape" r:id="rId3"/>
  <headerFooter>
    <oddFooter>&amp;L&amp;"-,Italic"&amp;9Version 2 - 11/13/23&amp;R&amp;"-,Italic"&amp;9&amp;D&amp;T</oddFooter>
  </headerFooter>
  <ignoredErrors>
    <ignoredError sqref="G25:G31" unlockedFormula="1"/>
    <ignoredError sqref="I31 J31 K31 H31" calculatedColumn="1"/>
  </ignoredErrors>
  <drawing r:id="rId4"/>
  <tableParts count="2">
    <tablePart r:id="rId5"/>
    <tablePart r:id="rId6"/>
  </tableParts>
  <extLst>
    <ext xmlns:x14="http://schemas.microsoft.com/office/spreadsheetml/2009/9/main" uri="{CCE6A557-97BC-4b89-ADB6-D9C93CAAB3DF}">
      <x14:dataValidations xmlns:xm="http://schemas.microsoft.com/office/excel/2006/main" count="2">
        <x14:dataValidation type="list" allowBlank="1" showInputMessage="1" showErrorMessage="1" xr:uid="{E0108D65-8053-483B-9BF2-E01394D20001}">
          <x14:formula1>
            <xm:f>Data!$AB$4:$AB$6</xm:f>
          </x14:formula1>
          <xm:sqref>C17:C31</xm:sqref>
        </x14:dataValidation>
        <x14:dataValidation type="list" allowBlank="1" showInputMessage="1" showErrorMessage="1" xr:uid="{DE094C07-7717-4590-923A-2A5E75732D31}">
          <x14:formula1>
            <xm:f>IF($E$8="2023",Data!$Q$4:$Q$9,IF($E$8="2024",Data!$Q$10:$Q$15,Data!$Q$4:$Q$14))</xm:f>
          </x14:formula1>
          <xm:sqref>C9:C13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5F4D-3071-42F1-B03A-EF36C533C05C}">
  <dimension ref="A1:C14"/>
  <sheetViews>
    <sheetView showGridLines="0" showRowColHeaders="0" workbookViewId="0">
      <selection activeCell="B8" sqref="B8"/>
    </sheetView>
  </sheetViews>
  <sheetFormatPr defaultRowHeight="14.5"/>
  <cols>
    <col min="1" max="1" width="9.08984375" customWidth="1"/>
    <col min="2" max="2" width="49.90625" customWidth="1"/>
    <col min="3" max="3" width="10.36328125" bestFit="1" customWidth="1"/>
  </cols>
  <sheetData>
    <row r="1" spans="1:3">
      <c r="A1" s="41" t="s">
        <v>57</v>
      </c>
      <c r="B1" s="42" t="s">
        <v>60</v>
      </c>
      <c r="C1" s="40" t="s">
        <v>61</v>
      </c>
    </row>
    <row r="2" spans="1:3">
      <c r="A2" s="53">
        <v>1</v>
      </c>
      <c r="B2" s="55" t="s">
        <v>58</v>
      </c>
      <c r="C2" s="54">
        <v>45236</v>
      </c>
    </row>
    <row r="3" spans="1:3">
      <c r="A3" s="53">
        <v>2</v>
      </c>
      <c r="B3" s="55" t="s">
        <v>59</v>
      </c>
      <c r="C3" s="54">
        <v>45243</v>
      </c>
    </row>
    <row r="4" spans="1:3" ht="29">
      <c r="A4" s="53">
        <v>3</v>
      </c>
      <c r="B4" s="55" t="s">
        <v>62</v>
      </c>
      <c r="C4" s="54">
        <v>45271</v>
      </c>
    </row>
    <row r="5" spans="1:3">
      <c r="A5" s="53">
        <v>4</v>
      </c>
      <c r="B5" s="55" t="s">
        <v>63</v>
      </c>
      <c r="C5" s="54">
        <v>45280</v>
      </c>
    </row>
    <row r="6" spans="1:3" ht="29">
      <c r="A6" s="53">
        <v>5</v>
      </c>
      <c r="B6" s="55" t="s">
        <v>65</v>
      </c>
      <c r="C6" s="54">
        <v>45566</v>
      </c>
    </row>
    <row r="7" spans="1:3" ht="145">
      <c r="A7" s="53">
        <v>6</v>
      </c>
      <c r="B7" s="55" t="s">
        <v>83</v>
      </c>
      <c r="C7" s="54">
        <v>45575</v>
      </c>
    </row>
    <row r="8" spans="1:3" ht="29">
      <c r="A8" s="53">
        <v>7</v>
      </c>
      <c r="B8" s="55" t="s">
        <v>84</v>
      </c>
      <c r="C8" s="54">
        <v>45575</v>
      </c>
    </row>
    <row r="9" spans="1:3">
      <c r="A9" s="53"/>
      <c r="B9" s="55"/>
      <c r="C9" s="56"/>
    </row>
    <row r="10" spans="1:3">
      <c r="A10" s="53"/>
      <c r="B10" s="55"/>
      <c r="C10" s="56"/>
    </row>
    <row r="11" spans="1:3">
      <c r="A11" s="53"/>
      <c r="B11" s="55"/>
      <c r="C11" s="56"/>
    </row>
    <row r="12" spans="1:3">
      <c r="A12" s="53"/>
      <c r="B12" s="55"/>
      <c r="C12" s="56"/>
    </row>
    <row r="13" spans="1:3">
      <c r="A13" s="53"/>
      <c r="B13" s="55"/>
      <c r="C13" s="56"/>
    </row>
    <row r="14" spans="1:3">
      <c r="A14" s="57"/>
      <c r="B14" s="59"/>
      <c r="C14" s="58"/>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BCBB-851D-4F92-B8E4-999C867B664C}">
  <dimension ref="A1:AB269"/>
  <sheetViews>
    <sheetView showGridLines="0" topLeftCell="H1" workbookViewId="0">
      <selection activeCell="Y7" sqref="Y7"/>
    </sheetView>
  </sheetViews>
  <sheetFormatPr defaultRowHeight="14.5"/>
  <cols>
    <col min="1" max="1" width="17" hidden="1" customWidth="1"/>
    <col min="2" max="2" width="7" hidden="1" customWidth="1"/>
    <col min="3" max="3" width="23" hidden="1" customWidth="1"/>
    <col min="4" max="4" width="13.7265625" style="18" customWidth="1"/>
    <col min="5" max="7" width="13.26953125" customWidth="1"/>
    <col min="8" max="8" width="13.90625" customWidth="1"/>
    <col min="10" max="10" width="12.54296875" bestFit="1" customWidth="1"/>
    <col min="11" max="11" width="11.26953125" bestFit="1" customWidth="1"/>
    <col min="12" max="12" width="9.26953125" bestFit="1" customWidth="1"/>
    <col min="13" max="13" width="8" bestFit="1" customWidth="1"/>
    <col min="14" max="14" width="12.90625" bestFit="1" customWidth="1"/>
    <col min="16" max="16" width="16.08984375" bestFit="1" customWidth="1"/>
    <col min="18" max="18" width="12.36328125" customWidth="1"/>
    <col min="20" max="20" width="9.26953125" bestFit="1" customWidth="1"/>
    <col min="22" max="22" width="9.90625" bestFit="1" customWidth="1"/>
    <col min="24" max="24" width="15.90625" customWidth="1"/>
    <col min="25" max="25" width="15.1796875" bestFit="1" customWidth="1"/>
    <col min="27" max="27" width="22" customWidth="1"/>
    <col min="28" max="28" width="21.90625" bestFit="1" customWidth="1"/>
  </cols>
  <sheetData>
    <row r="1" spans="1:28" ht="15.5">
      <c r="D1" s="19" t="s">
        <v>26</v>
      </c>
      <c r="F1" s="43">
        <v>45200</v>
      </c>
      <c r="J1" s="19" t="s">
        <v>26</v>
      </c>
      <c r="L1" s="43">
        <v>45566</v>
      </c>
      <c r="P1" s="1" t="s">
        <v>64</v>
      </c>
      <c r="Q1">
        <v>2023</v>
      </c>
      <c r="R1" s="49">
        <v>45218</v>
      </c>
      <c r="S1">
        <v>2024</v>
      </c>
      <c r="T1" s="49">
        <v>45566</v>
      </c>
      <c r="X1" t="s">
        <v>29</v>
      </c>
    </row>
    <row r="3" spans="1:28">
      <c r="A3" s="3" t="s">
        <v>15</v>
      </c>
      <c r="D3" s="16" t="s">
        <v>12</v>
      </c>
      <c r="E3" s="4" t="s">
        <v>0</v>
      </c>
      <c r="F3" s="4" t="s">
        <v>1</v>
      </c>
      <c r="G3" s="4" t="s">
        <v>2</v>
      </c>
      <c r="H3" s="5" t="s">
        <v>13</v>
      </c>
      <c r="J3" s="16" t="s">
        <v>12</v>
      </c>
      <c r="K3" s="4" t="s">
        <v>0</v>
      </c>
      <c r="L3" s="4" t="s">
        <v>1</v>
      </c>
      <c r="M3" s="4" t="s">
        <v>2</v>
      </c>
      <c r="N3" s="5" t="s">
        <v>13</v>
      </c>
      <c r="P3" s="3" t="s">
        <v>68</v>
      </c>
      <c r="Q3" s="3" t="s">
        <v>15</v>
      </c>
      <c r="R3" s="3" t="s">
        <v>23</v>
      </c>
      <c r="S3" s="3" t="s">
        <v>1</v>
      </c>
      <c r="T3" s="3" t="s">
        <v>2</v>
      </c>
      <c r="U3" s="3" t="s">
        <v>22</v>
      </c>
      <c r="V3" s="3" t="s">
        <v>9</v>
      </c>
      <c r="W3" s="3" t="s">
        <v>67</v>
      </c>
      <c r="Y3" t="s">
        <v>30</v>
      </c>
      <c r="Z3" t="s">
        <v>34</v>
      </c>
      <c r="AB3" t="s">
        <v>17</v>
      </c>
    </row>
    <row r="4" spans="1:28">
      <c r="A4" s="3">
        <v>59</v>
      </c>
      <c r="D4" s="17" t="s">
        <v>14</v>
      </c>
      <c r="E4" s="6">
        <v>0.15</v>
      </c>
      <c r="F4" s="6">
        <v>0.25</v>
      </c>
      <c r="G4" s="6">
        <v>0.4</v>
      </c>
      <c r="H4" s="7">
        <v>0.2</v>
      </c>
      <c r="J4" s="17" t="s">
        <v>14</v>
      </c>
      <c r="K4" s="6">
        <v>0.15</v>
      </c>
      <c r="L4" s="6">
        <v>0.25</v>
      </c>
      <c r="M4" s="6">
        <v>0.4</v>
      </c>
      <c r="N4" s="7">
        <v>0.2</v>
      </c>
      <c r="P4" s="3" t="s">
        <v>69</v>
      </c>
      <c r="Q4" s="3">
        <v>59</v>
      </c>
      <c r="R4" s="46">
        <v>13</v>
      </c>
      <c r="S4" s="46">
        <v>15</v>
      </c>
      <c r="T4" s="46">
        <v>26</v>
      </c>
      <c r="U4" s="46">
        <v>5</v>
      </c>
      <c r="V4" s="46">
        <v>44.25</v>
      </c>
      <c r="W4" s="52" t="s">
        <v>81</v>
      </c>
      <c r="Y4" t="s">
        <v>31</v>
      </c>
      <c r="AB4" t="s">
        <v>9</v>
      </c>
    </row>
    <row r="5" spans="1:28">
      <c r="A5" s="3">
        <v>64</v>
      </c>
      <c r="D5" s="8">
        <v>1</v>
      </c>
      <c r="E5" s="9">
        <v>0</v>
      </c>
      <c r="F5" s="9">
        <v>0</v>
      </c>
      <c r="G5" s="9">
        <v>0</v>
      </c>
      <c r="H5" s="10">
        <v>1</v>
      </c>
      <c r="J5" s="8">
        <v>1</v>
      </c>
      <c r="K5" s="9">
        <v>0</v>
      </c>
      <c r="L5" s="9">
        <v>0</v>
      </c>
      <c r="M5" s="9">
        <v>0</v>
      </c>
      <c r="N5" s="10">
        <v>1</v>
      </c>
      <c r="P5" s="3" t="s">
        <v>70</v>
      </c>
      <c r="Q5" s="3">
        <v>64</v>
      </c>
      <c r="R5" s="46">
        <v>14</v>
      </c>
      <c r="S5" s="46">
        <v>16</v>
      </c>
      <c r="T5" s="46">
        <v>29</v>
      </c>
      <c r="U5" s="46">
        <v>5</v>
      </c>
      <c r="V5" s="46">
        <v>48</v>
      </c>
      <c r="W5" s="52" t="s">
        <v>81</v>
      </c>
      <c r="Y5" t="s">
        <v>32</v>
      </c>
      <c r="AB5" t="s">
        <v>10</v>
      </c>
    </row>
    <row r="6" spans="1:28">
      <c r="A6" s="3">
        <v>69</v>
      </c>
      <c r="D6" s="8">
        <v>2</v>
      </c>
      <c r="E6" s="9">
        <v>0</v>
      </c>
      <c r="F6" s="9">
        <v>0</v>
      </c>
      <c r="G6" s="9">
        <v>1</v>
      </c>
      <c r="H6" s="10">
        <v>1</v>
      </c>
      <c r="J6" s="8">
        <v>2</v>
      </c>
      <c r="K6" s="9">
        <v>0</v>
      </c>
      <c r="L6" s="9">
        <v>0</v>
      </c>
      <c r="M6" s="9">
        <v>1</v>
      </c>
      <c r="N6" s="10">
        <v>1</v>
      </c>
      <c r="P6" s="3" t="s">
        <v>71</v>
      </c>
      <c r="Q6" s="3">
        <v>69</v>
      </c>
      <c r="R6" s="46">
        <v>16</v>
      </c>
      <c r="S6" s="46">
        <v>17</v>
      </c>
      <c r="T6" s="46">
        <v>31</v>
      </c>
      <c r="U6" s="46">
        <v>5</v>
      </c>
      <c r="V6" s="46">
        <v>51.75</v>
      </c>
      <c r="W6" s="52" t="s">
        <v>81</v>
      </c>
      <c r="Y6" t="s">
        <v>33</v>
      </c>
      <c r="Z6">
        <v>0.67</v>
      </c>
      <c r="AB6" t="s">
        <v>36</v>
      </c>
    </row>
    <row r="7" spans="1:28">
      <c r="A7" s="3">
        <v>74</v>
      </c>
      <c r="D7" s="8">
        <v>3</v>
      </c>
      <c r="E7" s="9">
        <v>0</v>
      </c>
      <c r="F7" s="9">
        <v>1</v>
      </c>
      <c r="G7" s="9">
        <v>1</v>
      </c>
      <c r="H7" s="10">
        <v>1</v>
      </c>
      <c r="J7" s="8">
        <v>3</v>
      </c>
      <c r="K7" s="9">
        <v>0</v>
      </c>
      <c r="L7" s="9">
        <v>1</v>
      </c>
      <c r="M7" s="9">
        <v>1</v>
      </c>
      <c r="N7" s="10">
        <v>1</v>
      </c>
      <c r="P7" s="3" t="s">
        <v>72</v>
      </c>
      <c r="Q7" s="3">
        <v>74</v>
      </c>
      <c r="R7" s="46">
        <v>17</v>
      </c>
      <c r="S7" s="46">
        <v>18</v>
      </c>
      <c r="T7" s="46">
        <v>34</v>
      </c>
      <c r="U7" s="46">
        <v>5</v>
      </c>
      <c r="V7" s="46">
        <v>55.5</v>
      </c>
      <c r="W7" s="52" t="s">
        <v>81</v>
      </c>
    </row>
    <row r="8" spans="1:28">
      <c r="A8" s="3">
        <v>79</v>
      </c>
      <c r="D8" s="8">
        <v>4</v>
      </c>
      <c r="E8" s="9">
        <v>1</v>
      </c>
      <c r="F8" s="9">
        <v>1</v>
      </c>
      <c r="G8" s="9">
        <v>1</v>
      </c>
      <c r="H8" s="10">
        <v>1</v>
      </c>
      <c r="J8" s="8">
        <v>4</v>
      </c>
      <c r="K8" s="9">
        <v>1</v>
      </c>
      <c r="L8" s="9">
        <v>1</v>
      </c>
      <c r="M8" s="9">
        <v>1</v>
      </c>
      <c r="N8" s="10">
        <v>1</v>
      </c>
      <c r="P8" s="3" t="s">
        <v>73</v>
      </c>
      <c r="Q8" s="3">
        <v>79</v>
      </c>
      <c r="R8" s="46">
        <v>18</v>
      </c>
      <c r="S8" s="46">
        <v>20</v>
      </c>
      <c r="T8" s="46">
        <v>36</v>
      </c>
      <c r="U8" s="46">
        <v>5</v>
      </c>
      <c r="V8" s="46">
        <v>59.25</v>
      </c>
      <c r="W8" s="52" t="s">
        <v>81</v>
      </c>
    </row>
    <row r="9" spans="1:28">
      <c r="D9" s="8">
        <v>5</v>
      </c>
      <c r="E9" s="9">
        <v>1</v>
      </c>
      <c r="F9" s="9">
        <v>1</v>
      </c>
      <c r="G9" s="9">
        <v>2</v>
      </c>
      <c r="H9" s="10">
        <v>1</v>
      </c>
      <c r="J9" s="8">
        <v>5</v>
      </c>
      <c r="K9" s="9">
        <v>1</v>
      </c>
      <c r="L9" s="9">
        <v>1</v>
      </c>
      <c r="M9" s="9">
        <v>2</v>
      </c>
      <c r="N9" s="10">
        <v>1</v>
      </c>
      <c r="P9" s="3" t="s">
        <v>19</v>
      </c>
      <c r="Q9" s="3" t="s">
        <v>19</v>
      </c>
      <c r="R9" s="46"/>
      <c r="S9" s="46"/>
      <c r="T9" s="46"/>
      <c r="U9" s="46"/>
      <c r="V9" s="46"/>
      <c r="W9" s="52"/>
    </row>
    <row r="10" spans="1:28">
      <c r="D10" s="8">
        <v>6</v>
      </c>
      <c r="E10" s="9">
        <v>1</v>
      </c>
      <c r="F10" s="9">
        <v>2</v>
      </c>
      <c r="G10" s="9">
        <v>2</v>
      </c>
      <c r="H10" s="10">
        <v>1</v>
      </c>
      <c r="J10" s="8">
        <v>6</v>
      </c>
      <c r="K10" s="9">
        <v>1</v>
      </c>
      <c r="L10" s="9">
        <v>2</v>
      </c>
      <c r="M10" s="9">
        <v>2</v>
      </c>
      <c r="N10" s="10">
        <v>1</v>
      </c>
      <c r="P10" s="3" t="s">
        <v>74</v>
      </c>
      <c r="Q10" s="3">
        <v>68</v>
      </c>
      <c r="R10" s="46">
        <v>16</v>
      </c>
      <c r="S10" s="46">
        <v>19</v>
      </c>
      <c r="T10" s="46">
        <v>28</v>
      </c>
      <c r="U10" s="46">
        <v>5</v>
      </c>
      <c r="V10" s="46">
        <v>51</v>
      </c>
      <c r="W10" t="s">
        <v>82</v>
      </c>
    </row>
    <row r="11" spans="1:28">
      <c r="D11" s="8">
        <v>7</v>
      </c>
      <c r="E11" s="9">
        <v>1</v>
      </c>
      <c r="F11" s="9">
        <v>2</v>
      </c>
      <c r="G11" s="9">
        <v>3</v>
      </c>
      <c r="H11" s="10">
        <v>1</v>
      </c>
      <c r="J11" s="8">
        <v>7</v>
      </c>
      <c r="K11" s="9">
        <v>1</v>
      </c>
      <c r="L11" s="9">
        <v>2</v>
      </c>
      <c r="M11" s="9">
        <v>3</v>
      </c>
      <c r="N11" s="10">
        <v>1</v>
      </c>
      <c r="P11" s="3" t="s">
        <v>75</v>
      </c>
      <c r="Q11" s="3">
        <v>74</v>
      </c>
      <c r="R11" s="46">
        <v>18</v>
      </c>
      <c r="S11" s="46">
        <v>20</v>
      </c>
      <c r="T11" s="46">
        <v>31</v>
      </c>
      <c r="U11" s="46">
        <v>5</v>
      </c>
      <c r="V11" s="46">
        <v>55.5</v>
      </c>
      <c r="W11" t="s">
        <v>82</v>
      </c>
    </row>
    <row r="12" spans="1:28">
      <c r="D12" s="8">
        <v>8</v>
      </c>
      <c r="E12" s="9">
        <v>1</v>
      </c>
      <c r="F12" s="9">
        <v>2</v>
      </c>
      <c r="G12" s="9">
        <v>3</v>
      </c>
      <c r="H12" s="10">
        <v>2</v>
      </c>
      <c r="J12" s="8">
        <v>8</v>
      </c>
      <c r="K12" s="9">
        <v>1</v>
      </c>
      <c r="L12" s="9">
        <v>2</v>
      </c>
      <c r="M12" s="9">
        <v>3</v>
      </c>
      <c r="N12" s="10">
        <v>2</v>
      </c>
      <c r="P12" s="3" t="s">
        <v>76</v>
      </c>
      <c r="Q12" s="3">
        <v>80</v>
      </c>
      <c r="R12" s="46">
        <v>20</v>
      </c>
      <c r="S12" s="46">
        <v>22</v>
      </c>
      <c r="T12" s="46">
        <v>33</v>
      </c>
      <c r="U12" s="46">
        <v>5</v>
      </c>
      <c r="V12" s="46">
        <v>60</v>
      </c>
      <c r="W12" t="s">
        <v>82</v>
      </c>
    </row>
    <row r="13" spans="1:28">
      <c r="D13" s="8">
        <v>9</v>
      </c>
      <c r="E13" s="9">
        <v>1</v>
      </c>
      <c r="F13" s="9">
        <v>2</v>
      </c>
      <c r="G13" s="9">
        <v>4</v>
      </c>
      <c r="H13" s="10">
        <v>2</v>
      </c>
      <c r="J13" s="8">
        <v>9</v>
      </c>
      <c r="K13" s="9">
        <v>1</v>
      </c>
      <c r="L13" s="9">
        <v>2</v>
      </c>
      <c r="M13" s="9">
        <v>4</v>
      </c>
      <c r="N13" s="10">
        <v>2</v>
      </c>
      <c r="P13" s="3" t="s">
        <v>77</v>
      </c>
      <c r="Q13" s="3">
        <v>86</v>
      </c>
      <c r="R13" s="46">
        <v>22</v>
      </c>
      <c r="S13" s="46">
        <v>23</v>
      </c>
      <c r="T13" s="46">
        <v>36</v>
      </c>
      <c r="U13" s="46">
        <v>5</v>
      </c>
      <c r="V13" s="46">
        <v>64.5</v>
      </c>
      <c r="W13" t="s">
        <v>82</v>
      </c>
    </row>
    <row r="14" spans="1:28">
      <c r="D14" s="8">
        <v>10</v>
      </c>
      <c r="E14" s="9">
        <v>2</v>
      </c>
      <c r="F14" s="9">
        <v>2</v>
      </c>
      <c r="G14" s="9">
        <v>4</v>
      </c>
      <c r="H14" s="10">
        <v>2</v>
      </c>
      <c r="J14" s="8">
        <v>10</v>
      </c>
      <c r="K14" s="9">
        <v>2</v>
      </c>
      <c r="L14" s="9">
        <v>2</v>
      </c>
      <c r="M14" s="9">
        <v>4</v>
      </c>
      <c r="N14" s="10">
        <v>2</v>
      </c>
      <c r="P14" s="3" t="s">
        <v>78</v>
      </c>
      <c r="Q14" s="3">
        <v>92</v>
      </c>
      <c r="R14" s="46">
        <v>23</v>
      </c>
      <c r="S14" s="46">
        <v>26</v>
      </c>
      <c r="T14" s="46">
        <v>38</v>
      </c>
      <c r="U14" s="46">
        <v>5</v>
      </c>
      <c r="V14" s="46">
        <v>69</v>
      </c>
      <c r="W14" t="s">
        <v>82</v>
      </c>
    </row>
    <row r="15" spans="1:28">
      <c r="D15" s="8">
        <v>11</v>
      </c>
      <c r="E15" s="9">
        <v>2</v>
      </c>
      <c r="F15" s="9">
        <v>3</v>
      </c>
      <c r="G15" s="9">
        <v>4</v>
      </c>
      <c r="H15" s="10">
        <v>2</v>
      </c>
      <c r="J15" s="8">
        <v>11</v>
      </c>
      <c r="K15" s="9">
        <v>2</v>
      </c>
      <c r="L15" s="9">
        <v>3</v>
      </c>
      <c r="M15" s="9">
        <v>4</v>
      </c>
      <c r="N15" s="10">
        <v>2</v>
      </c>
      <c r="P15" s="3" t="s">
        <v>19</v>
      </c>
      <c r="Q15" s="3" t="s">
        <v>19</v>
      </c>
      <c r="R15" s="3"/>
      <c r="S15" s="3"/>
      <c r="T15" s="3"/>
      <c r="U15" s="3"/>
      <c r="V15" s="3"/>
    </row>
    <row r="16" spans="1:28">
      <c r="D16" s="8">
        <v>12</v>
      </c>
      <c r="E16" s="9">
        <v>2</v>
      </c>
      <c r="F16" s="9">
        <v>3</v>
      </c>
      <c r="G16" s="9">
        <v>5</v>
      </c>
      <c r="H16" s="10">
        <v>2</v>
      </c>
      <c r="J16" s="8">
        <v>12</v>
      </c>
      <c r="K16" s="9">
        <v>2</v>
      </c>
      <c r="L16" s="9">
        <v>3</v>
      </c>
      <c r="M16" s="9">
        <v>5</v>
      </c>
      <c r="N16" s="10">
        <v>2</v>
      </c>
    </row>
    <row r="17" spans="4:14">
      <c r="D17" s="8">
        <v>13</v>
      </c>
      <c r="E17" s="9">
        <v>2</v>
      </c>
      <c r="F17" s="9">
        <v>3</v>
      </c>
      <c r="G17" s="9">
        <v>5</v>
      </c>
      <c r="H17" s="10">
        <v>3</v>
      </c>
      <c r="J17" s="8">
        <v>13</v>
      </c>
      <c r="K17" s="9">
        <v>2</v>
      </c>
      <c r="L17" s="9">
        <v>3</v>
      </c>
      <c r="M17" s="9">
        <v>5</v>
      </c>
      <c r="N17" s="10">
        <v>3</v>
      </c>
    </row>
    <row r="18" spans="4:14">
      <c r="D18" s="8">
        <v>14</v>
      </c>
      <c r="E18" s="9">
        <v>2</v>
      </c>
      <c r="F18" s="9">
        <v>4</v>
      </c>
      <c r="G18" s="9">
        <v>5</v>
      </c>
      <c r="H18" s="10">
        <v>3</v>
      </c>
      <c r="J18" s="8">
        <v>14</v>
      </c>
      <c r="K18" s="9">
        <v>2</v>
      </c>
      <c r="L18" s="9">
        <v>4</v>
      </c>
      <c r="M18" s="9">
        <v>5</v>
      </c>
      <c r="N18" s="10">
        <v>3</v>
      </c>
    </row>
    <row r="19" spans="4:14">
      <c r="D19" s="8">
        <v>15</v>
      </c>
      <c r="E19" s="9">
        <v>2</v>
      </c>
      <c r="F19" s="9">
        <v>4</v>
      </c>
      <c r="G19" s="9">
        <v>6</v>
      </c>
      <c r="H19" s="10">
        <v>3</v>
      </c>
      <c r="J19" s="8">
        <v>15</v>
      </c>
      <c r="K19" s="9">
        <v>2</v>
      </c>
      <c r="L19" s="9">
        <v>4</v>
      </c>
      <c r="M19" s="9">
        <v>6</v>
      </c>
      <c r="N19" s="10">
        <v>3</v>
      </c>
    </row>
    <row r="20" spans="4:14">
      <c r="D20" s="8">
        <v>16</v>
      </c>
      <c r="E20" s="9">
        <v>2</v>
      </c>
      <c r="F20" s="9">
        <v>4</v>
      </c>
      <c r="G20" s="9">
        <v>7</v>
      </c>
      <c r="H20" s="10">
        <v>3</v>
      </c>
      <c r="J20" s="8">
        <v>16</v>
      </c>
      <c r="K20" s="9">
        <v>2</v>
      </c>
      <c r="L20" s="9">
        <v>4</v>
      </c>
      <c r="M20" s="9">
        <v>7</v>
      </c>
      <c r="N20" s="10">
        <v>3</v>
      </c>
    </row>
    <row r="21" spans="4:14">
      <c r="D21" s="8">
        <v>17</v>
      </c>
      <c r="E21" s="9">
        <v>3</v>
      </c>
      <c r="F21" s="9">
        <v>4</v>
      </c>
      <c r="G21" s="9">
        <v>7</v>
      </c>
      <c r="H21" s="10">
        <v>3</v>
      </c>
      <c r="J21" s="8">
        <v>17</v>
      </c>
      <c r="K21" s="9">
        <v>3</v>
      </c>
      <c r="L21" s="9">
        <v>4</v>
      </c>
      <c r="M21" s="9">
        <v>7</v>
      </c>
      <c r="N21" s="10">
        <v>3</v>
      </c>
    </row>
    <row r="22" spans="4:14">
      <c r="D22" s="8">
        <v>18</v>
      </c>
      <c r="E22" s="9">
        <v>3</v>
      </c>
      <c r="F22" s="9">
        <v>5</v>
      </c>
      <c r="G22" s="9">
        <v>7</v>
      </c>
      <c r="H22" s="10">
        <v>3</v>
      </c>
      <c r="J22" s="8">
        <v>18</v>
      </c>
      <c r="K22" s="9">
        <v>3</v>
      </c>
      <c r="L22" s="9">
        <v>5</v>
      </c>
      <c r="M22" s="9">
        <v>7</v>
      </c>
      <c r="N22" s="10">
        <v>3</v>
      </c>
    </row>
    <row r="23" spans="4:14">
      <c r="D23" s="8">
        <v>19</v>
      </c>
      <c r="E23" s="9">
        <v>3</v>
      </c>
      <c r="F23" s="9">
        <v>5</v>
      </c>
      <c r="G23" s="9">
        <v>8</v>
      </c>
      <c r="H23" s="10">
        <v>3</v>
      </c>
      <c r="J23" s="8">
        <v>19</v>
      </c>
      <c r="K23" s="9">
        <v>3</v>
      </c>
      <c r="L23" s="9">
        <v>5</v>
      </c>
      <c r="M23" s="9">
        <v>8</v>
      </c>
      <c r="N23" s="10">
        <v>3</v>
      </c>
    </row>
    <row r="24" spans="4:14">
      <c r="D24" s="8">
        <v>20</v>
      </c>
      <c r="E24" s="9">
        <v>3</v>
      </c>
      <c r="F24" s="9">
        <v>5</v>
      </c>
      <c r="G24" s="9">
        <v>8</v>
      </c>
      <c r="H24" s="10">
        <v>4</v>
      </c>
      <c r="J24" s="8">
        <v>20</v>
      </c>
      <c r="K24" s="9">
        <v>3</v>
      </c>
      <c r="L24" s="9">
        <v>5</v>
      </c>
      <c r="M24" s="9">
        <v>8</v>
      </c>
      <c r="N24" s="10">
        <v>4</v>
      </c>
    </row>
    <row r="25" spans="4:14">
      <c r="D25" s="8">
        <v>21</v>
      </c>
      <c r="E25" s="9">
        <v>3</v>
      </c>
      <c r="F25" s="9">
        <v>5</v>
      </c>
      <c r="G25" s="9">
        <v>9</v>
      </c>
      <c r="H25" s="10">
        <v>4</v>
      </c>
      <c r="J25" s="8">
        <v>21</v>
      </c>
      <c r="K25" s="9">
        <v>3</v>
      </c>
      <c r="L25" s="9">
        <v>5</v>
      </c>
      <c r="M25" s="9">
        <v>9</v>
      </c>
      <c r="N25" s="10">
        <v>4</v>
      </c>
    </row>
    <row r="26" spans="4:14">
      <c r="D26" s="8">
        <v>22</v>
      </c>
      <c r="E26" s="9">
        <v>3</v>
      </c>
      <c r="F26" s="9">
        <v>6</v>
      </c>
      <c r="G26" s="9">
        <v>9</v>
      </c>
      <c r="H26" s="10">
        <v>4</v>
      </c>
      <c r="J26" s="8">
        <v>22</v>
      </c>
      <c r="K26" s="9">
        <v>3</v>
      </c>
      <c r="L26" s="9">
        <v>6</v>
      </c>
      <c r="M26" s="9">
        <v>9</v>
      </c>
      <c r="N26" s="10">
        <v>4</v>
      </c>
    </row>
    <row r="27" spans="4:14">
      <c r="D27" s="8">
        <v>23</v>
      </c>
      <c r="E27" s="9">
        <v>3</v>
      </c>
      <c r="F27" s="9">
        <v>6</v>
      </c>
      <c r="G27" s="9">
        <v>9</v>
      </c>
      <c r="H27" s="10">
        <v>5</v>
      </c>
      <c r="J27" s="8">
        <v>23</v>
      </c>
      <c r="K27" s="9">
        <v>3</v>
      </c>
      <c r="L27" s="9">
        <v>6</v>
      </c>
      <c r="M27" s="9">
        <v>9</v>
      </c>
      <c r="N27" s="10">
        <v>5</v>
      </c>
    </row>
    <row r="28" spans="4:14">
      <c r="D28" s="8">
        <v>24</v>
      </c>
      <c r="E28" s="9">
        <v>4</v>
      </c>
      <c r="F28" s="9">
        <v>6</v>
      </c>
      <c r="G28" s="9">
        <v>9</v>
      </c>
      <c r="H28" s="10">
        <v>5</v>
      </c>
      <c r="J28" s="8">
        <v>24</v>
      </c>
      <c r="K28" s="9">
        <v>4</v>
      </c>
      <c r="L28" s="9">
        <v>6</v>
      </c>
      <c r="M28" s="9">
        <v>9</v>
      </c>
      <c r="N28" s="10">
        <v>5</v>
      </c>
    </row>
    <row r="29" spans="4:14">
      <c r="D29" s="8">
        <v>25</v>
      </c>
      <c r="E29" s="9">
        <v>4</v>
      </c>
      <c r="F29" s="9">
        <v>6</v>
      </c>
      <c r="G29" s="9">
        <v>10</v>
      </c>
      <c r="H29" s="10">
        <v>5</v>
      </c>
      <c r="J29" s="8">
        <v>25</v>
      </c>
      <c r="K29" s="9">
        <v>4</v>
      </c>
      <c r="L29" s="9">
        <v>6</v>
      </c>
      <c r="M29" s="9">
        <v>10</v>
      </c>
      <c r="N29" s="10">
        <v>5</v>
      </c>
    </row>
    <row r="30" spans="4:14">
      <c r="D30" s="8">
        <v>26</v>
      </c>
      <c r="E30" s="9">
        <v>4</v>
      </c>
      <c r="F30" s="9">
        <v>7</v>
      </c>
      <c r="G30" s="9">
        <v>11</v>
      </c>
      <c r="H30" s="10">
        <v>5</v>
      </c>
      <c r="J30" s="8">
        <v>26</v>
      </c>
      <c r="K30" s="9">
        <v>4</v>
      </c>
      <c r="L30" s="9">
        <v>7</v>
      </c>
      <c r="M30" s="9">
        <v>10</v>
      </c>
      <c r="N30" s="10">
        <v>5</v>
      </c>
    </row>
    <row r="31" spans="4:14">
      <c r="D31" s="8">
        <v>27</v>
      </c>
      <c r="E31" s="9">
        <v>4</v>
      </c>
      <c r="F31" s="9">
        <v>7</v>
      </c>
      <c r="G31" s="9">
        <v>11</v>
      </c>
      <c r="H31" s="10">
        <v>5</v>
      </c>
      <c r="J31" s="8">
        <v>27</v>
      </c>
      <c r="K31" s="9">
        <v>4</v>
      </c>
      <c r="L31" s="9">
        <v>7</v>
      </c>
      <c r="M31" s="9">
        <v>11</v>
      </c>
      <c r="N31" s="10">
        <v>5</v>
      </c>
    </row>
    <row r="32" spans="4:14">
      <c r="D32" s="8">
        <v>28</v>
      </c>
      <c r="E32" s="9">
        <v>4</v>
      </c>
      <c r="F32" s="9">
        <v>7</v>
      </c>
      <c r="G32" s="9">
        <v>11</v>
      </c>
      <c r="H32" s="10">
        <v>6</v>
      </c>
      <c r="J32" s="8">
        <v>28</v>
      </c>
      <c r="K32" s="9">
        <v>4</v>
      </c>
      <c r="L32" s="9">
        <v>7</v>
      </c>
      <c r="M32" s="9">
        <v>11</v>
      </c>
      <c r="N32" s="10">
        <v>6</v>
      </c>
    </row>
    <row r="33" spans="4:14">
      <c r="D33" s="8">
        <v>29</v>
      </c>
      <c r="E33" s="9">
        <v>4</v>
      </c>
      <c r="F33" s="9">
        <v>7</v>
      </c>
      <c r="G33" s="9">
        <v>12</v>
      </c>
      <c r="H33" s="10">
        <v>6</v>
      </c>
      <c r="J33" s="8">
        <v>29</v>
      </c>
      <c r="K33" s="9">
        <v>4</v>
      </c>
      <c r="L33" s="9">
        <v>7</v>
      </c>
      <c r="M33" s="9">
        <v>12</v>
      </c>
      <c r="N33" s="10">
        <v>6</v>
      </c>
    </row>
    <row r="34" spans="4:14">
      <c r="D34" s="8">
        <v>30</v>
      </c>
      <c r="E34" s="9">
        <v>5</v>
      </c>
      <c r="F34" s="9">
        <v>7</v>
      </c>
      <c r="G34" s="9">
        <v>12</v>
      </c>
      <c r="H34" s="10">
        <v>6</v>
      </c>
      <c r="J34" s="8">
        <v>30</v>
      </c>
      <c r="K34" s="9">
        <v>5</v>
      </c>
      <c r="L34" s="9">
        <v>7</v>
      </c>
      <c r="M34" s="9">
        <v>12</v>
      </c>
      <c r="N34" s="10">
        <v>6</v>
      </c>
    </row>
    <row r="35" spans="4:14">
      <c r="D35" s="8">
        <v>31</v>
      </c>
      <c r="E35" s="9">
        <v>5</v>
      </c>
      <c r="F35" s="9">
        <v>8</v>
      </c>
      <c r="G35" s="9">
        <v>12</v>
      </c>
      <c r="H35" s="10">
        <v>6</v>
      </c>
      <c r="J35" s="8">
        <v>31</v>
      </c>
      <c r="K35" s="9">
        <v>5</v>
      </c>
      <c r="L35" s="9">
        <v>8</v>
      </c>
      <c r="M35" s="9">
        <v>12</v>
      </c>
      <c r="N35" s="10">
        <v>6</v>
      </c>
    </row>
    <row r="36" spans="4:14">
      <c r="D36" s="8">
        <v>32</v>
      </c>
      <c r="E36" s="9">
        <v>5</v>
      </c>
      <c r="F36" s="9">
        <v>8</v>
      </c>
      <c r="G36" s="9">
        <v>13</v>
      </c>
      <c r="H36" s="10">
        <v>6</v>
      </c>
      <c r="J36" s="8">
        <v>32</v>
      </c>
      <c r="K36" s="9">
        <v>5</v>
      </c>
      <c r="L36" s="9">
        <v>8</v>
      </c>
      <c r="M36" s="9">
        <v>13</v>
      </c>
      <c r="N36" s="10">
        <v>6</v>
      </c>
    </row>
    <row r="37" spans="4:14">
      <c r="D37" s="8">
        <v>33</v>
      </c>
      <c r="E37" s="9">
        <v>5</v>
      </c>
      <c r="F37" s="9">
        <v>8</v>
      </c>
      <c r="G37" s="9">
        <v>13</v>
      </c>
      <c r="H37" s="10">
        <v>7</v>
      </c>
      <c r="J37" s="8">
        <v>33</v>
      </c>
      <c r="K37" s="9">
        <v>5</v>
      </c>
      <c r="L37" s="9">
        <v>8</v>
      </c>
      <c r="M37" s="9">
        <v>13</v>
      </c>
      <c r="N37" s="10">
        <v>7</v>
      </c>
    </row>
    <row r="38" spans="4:14">
      <c r="D38" s="8">
        <v>34</v>
      </c>
      <c r="E38" s="9">
        <v>5</v>
      </c>
      <c r="F38" s="9">
        <v>9</v>
      </c>
      <c r="G38" s="9">
        <v>13</v>
      </c>
      <c r="H38" s="10">
        <v>7</v>
      </c>
      <c r="J38" s="8">
        <v>34</v>
      </c>
      <c r="K38" s="9">
        <v>5</v>
      </c>
      <c r="L38" s="9">
        <v>9</v>
      </c>
      <c r="M38" s="9">
        <v>13</v>
      </c>
      <c r="N38" s="10">
        <v>7</v>
      </c>
    </row>
    <row r="39" spans="4:14">
      <c r="D39" s="8">
        <v>35</v>
      </c>
      <c r="E39" s="9">
        <v>5</v>
      </c>
      <c r="F39" s="9">
        <v>9</v>
      </c>
      <c r="G39" s="9">
        <v>14</v>
      </c>
      <c r="H39" s="10">
        <v>7</v>
      </c>
      <c r="J39" s="8">
        <v>35</v>
      </c>
      <c r="K39" s="9">
        <v>5</v>
      </c>
      <c r="L39" s="9">
        <v>9</v>
      </c>
      <c r="M39" s="9">
        <v>14</v>
      </c>
      <c r="N39" s="10">
        <v>7</v>
      </c>
    </row>
    <row r="40" spans="4:14">
      <c r="D40" s="8">
        <v>36</v>
      </c>
      <c r="E40" s="9">
        <v>5</v>
      </c>
      <c r="F40" s="9">
        <v>9</v>
      </c>
      <c r="G40" s="9">
        <v>15</v>
      </c>
      <c r="H40" s="10">
        <v>7</v>
      </c>
      <c r="J40" s="8">
        <v>36</v>
      </c>
      <c r="K40" s="9">
        <v>5</v>
      </c>
      <c r="L40" s="9">
        <v>9</v>
      </c>
      <c r="M40" s="9">
        <v>15</v>
      </c>
      <c r="N40" s="10">
        <v>7</v>
      </c>
    </row>
    <row r="41" spans="4:14">
      <c r="D41" s="8">
        <v>37</v>
      </c>
      <c r="E41" s="9">
        <v>6</v>
      </c>
      <c r="F41" s="9">
        <v>9</v>
      </c>
      <c r="G41" s="9">
        <v>15</v>
      </c>
      <c r="H41" s="10">
        <v>7</v>
      </c>
      <c r="J41" s="8">
        <v>37</v>
      </c>
      <c r="K41" s="9">
        <v>6</v>
      </c>
      <c r="L41" s="9">
        <v>9</v>
      </c>
      <c r="M41" s="9">
        <v>15</v>
      </c>
      <c r="N41" s="10">
        <v>7</v>
      </c>
    </row>
    <row r="42" spans="4:14">
      <c r="D42" s="8">
        <v>38</v>
      </c>
      <c r="E42" s="9">
        <v>6</v>
      </c>
      <c r="F42" s="9">
        <v>10</v>
      </c>
      <c r="G42" s="9">
        <v>15</v>
      </c>
      <c r="H42" s="10">
        <v>7</v>
      </c>
      <c r="J42" s="8">
        <v>38</v>
      </c>
      <c r="K42" s="9">
        <v>6</v>
      </c>
      <c r="L42" s="9">
        <v>10</v>
      </c>
      <c r="M42" s="9">
        <v>15</v>
      </c>
      <c r="N42" s="10">
        <v>7</v>
      </c>
    </row>
    <row r="43" spans="4:14">
      <c r="D43" s="8">
        <v>39</v>
      </c>
      <c r="E43" s="9">
        <v>6</v>
      </c>
      <c r="F43" s="9">
        <v>10</v>
      </c>
      <c r="G43" s="9">
        <v>16</v>
      </c>
      <c r="H43" s="10">
        <v>7</v>
      </c>
      <c r="J43" s="8">
        <v>39</v>
      </c>
      <c r="K43" s="9">
        <v>6</v>
      </c>
      <c r="L43" s="9">
        <v>10</v>
      </c>
      <c r="M43" s="9">
        <v>16</v>
      </c>
      <c r="N43" s="10">
        <v>7</v>
      </c>
    </row>
    <row r="44" spans="4:14">
      <c r="D44" s="8">
        <v>40</v>
      </c>
      <c r="E44" s="9">
        <v>6</v>
      </c>
      <c r="F44" s="9">
        <v>10</v>
      </c>
      <c r="G44" s="9">
        <v>16</v>
      </c>
      <c r="H44" s="10">
        <v>8</v>
      </c>
      <c r="J44" s="8">
        <v>40</v>
      </c>
      <c r="K44" s="9">
        <v>6</v>
      </c>
      <c r="L44" s="9">
        <v>10</v>
      </c>
      <c r="M44" s="9">
        <v>16</v>
      </c>
      <c r="N44" s="10">
        <v>8</v>
      </c>
    </row>
    <row r="45" spans="4:14">
      <c r="D45" s="8">
        <v>41</v>
      </c>
      <c r="E45" s="9">
        <v>6</v>
      </c>
      <c r="F45" s="9">
        <v>10</v>
      </c>
      <c r="G45" s="9">
        <v>17</v>
      </c>
      <c r="H45" s="10">
        <v>8</v>
      </c>
      <c r="J45" s="8">
        <v>41</v>
      </c>
      <c r="K45" s="9">
        <v>6</v>
      </c>
      <c r="L45" s="9">
        <v>10</v>
      </c>
      <c r="M45" s="9">
        <v>17</v>
      </c>
      <c r="N45" s="10">
        <v>8</v>
      </c>
    </row>
    <row r="46" spans="4:14">
      <c r="D46" s="8">
        <v>42</v>
      </c>
      <c r="E46" s="9">
        <v>6</v>
      </c>
      <c r="F46" s="9">
        <v>11</v>
      </c>
      <c r="G46" s="9">
        <v>17</v>
      </c>
      <c r="H46" s="10">
        <v>8</v>
      </c>
      <c r="J46" s="8">
        <v>42</v>
      </c>
      <c r="K46" s="9">
        <v>6</v>
      </c>
      <c r="L46" s="9">
        <v>11</v>
      </c>
      <c r="M46" s="9">
        <v>17</v>
      </c>
      <c r="N46" s="10">
        <v>8</v>
      </c>
    </row>
    <row r="47" spans="4:14">
      <c r="D47" s="8">
        <v>43</v>
      </c>
      <c r="E47" s="9">
        <v>6</v>
      </c>
      <c r="F47" s="9">
        <v>11</v>
      </c>
      <c r="G47" s="9">
        <v>17</v>
      </c>
      <c r="H47" s="10">
        <v>9</v>
      </c>
      <c r="J47" s="8">
        <v>43</v>
      </c>
      <c r="K47" s="9">
        <v>6</v>
      </c>
      <c r="L47" s="9">
        <v>11</v>
      </c>
      <c r="M47" s="9">
        <v>17</v>
      </c>
      <c r="N47" s="10">
        <v>9</v>
      </c>
    </row>
    <row r="48" spans="4:14">
      <c r="D48" s="8">
        <v>44</v>
      </c>
      <c r="E48" s="9">
        <v>7</v>
      </c>
      <c r="F48" s="9">
        <v>11</v>
      </c>
      <c r="G48" s="9">
        <v>17</v>
      </c>
      <c r="H48" s="10">
        <v>9</v>
      </c>
      <c r="J48" s="8">
        <v>44</v>
      </c>
      <c r="K48" s="9">
        <v>7</v>
      </c>
      <c r="L48" s="9">
        <v>11</v>
      </c>
      <c r="M48" s="9">
        <v>17</v>
      </c>
      <c r="N48" s="10">
        <v>9</v>
      </c>
    </row>
    <row r="49" spans="4:14">
      <c r="D49" s="8">
        <v>45</v>
      </c>
      <c r="E49" s="9">
        <v>7</v>
      </c>
      <c r="F49" s="9">
        <v>11</v>
      </c>
      <c r="G49" s="9">
        <v>18</v>
      </c>
      <c r="H49" s="10">
        <v>9</v>
      </c>
      <c r="J49" s="8">
        <v>45</v>
      </c>
      <c r="K49" s="9">
        <v>7</v>
      </c>
      <c r="L49" s="9">
        <v>11</v>
      </c>
      <c r="M49" s="9">
        <v>18</v>
      </c>
      <c r="N49" s="10">
        <v>9</v>
      </c>
    </row>
    <row r="50" spans="4:14">
      <c r="D50" s="8">
        <v>46</v>
      </c>
      <c r="E50" s="9">
        <v>7</v>
      </c>
      <c r="F50" s="9">
        <v>12</v>
      </c>
      <c r="G50" s="9">
        <v>18</v>
      </c>
      <c r="H50" s="10">
        <v>9</v>
      </c>
      <c r="J50" s="8">
        <v>46</v>
      </c>
      <c r="K50" s="9">
        <v>7</v>
      </c>
      <c r="L50" s="9">
        <v>12</v>
      </c>
      <c r="M50" s="9">
        <v>18</v>
      </c>
      <c r="N50" s="10">
        <v>9</v>
      </c>
    </row>
    <row r="51" spans="4:14">
      <c r="D51" s="8">
        <v>47</v>
      </c>
      <c r="E51" s="9">
        <v>7</v>
      </c>
      <c r="F51" s="9">
        <v>12</v>
      </c>
      <c r="G51" s="9">
        <v>19</v>
      </c>
      <c r="H51" s="10">
        <v>9</v>
      </c>
      <c r="J51" s="8">
        <v>47</v>
      </c>
      <c r="K51" s="9">
        <v>7</v>
      </c>
      <c r="L51" s="9">
        <v>12</v>
      </c>
      <c r="M51" s="9">
        <v>19</v>
      </c>
      <c r="N51" s="10">
        <v>9</v>
      </c>
    </row>
    <row r="52" spans="4:14">
      <c r="D52" s="8">
        <v>48</v>
      </c>
      <c r="E52" s="9">
        <v>7</v>
      </c>
      <c r="F52" s="9">
        <v>12</v>
      </c>
      <c r="G52" s="9">
        <v>19</v>
      </c>
      <c r="H52" s="10">
        <v>10</v>
      </c>
      <c r="J52" s="8">
        <v>48</v>
      </c>
      <c r="K52" s="9">
        <v>7</v>
      </c>
      <c r="L52" s="9">
        <v>12</v>
      </c>
      <c r="M52" s="9">
        <v>19</v>
      </c>
      <c r="N52" s="10">
        <v>10</v>
      </c>
    </row>
    <row r="53" spans="4:14">
      <c r="D53" s="8">
        <v>49</v>
      </c>
      <c r="E53" s="9">
        <v>7</v>
      </c>
      <c r="F53" s="9">
        <v>12</v>
      </c>
      <c r="G53" s="9">
        <v>20</v>
      </c>
      <c r="H53" s="10">
        <v>10</v>
      </c>
      <c r="J53" s="8">
        <v>49</v>
      </c>
      <c r="K53" s="9">
        <v>7</v>
      </c>
      <c r="L53" s="9">
        <v>12</v>
      </c>
      <c r="M53" s="9">
        <v>20</v>
      </c>
      <c r="N53" s="10">
        <v>10</v>
      </c>
    </row>
    <row r="54" spans="4:14">
      <c r="D54" s="8">
        <v>50</v>
      </c>
      <c r="E54" s="9">
        <v>8</v>
      </c>
      <c r="F54" s="9">
        <v>12</v>
      </c>
      <c r="G54" s="9">
        <v>20</v>
      </c>
      <c r="H54" s="10">
        <v>10</v>
      </c>
      <c r="J54" s="8">
        <v>50</v>
      </c>
      <c r="K54" s="9">
        <v>8</v>
      </c>
      <c r="L54" s="9">
        <v>12</v>
      </c>
      <c r="M54" s="9">
        <v>20</v>
      </c>
      <c r="N54" s="10">
        <v>10</v>
      </c>
    </row>
    <row r="55" spans="4:14">
      <c r="D55" s="8">
        <v>51</v>
      </c>
      <c r="E55" s="9">
        <v>8</v>
      </c>
      <c r="F55" s="9">
        <v>13</v>
      </c>
      <c r="G55" s="9">
        <v>20</v>
      </c>
      <c r="H55" s="10">
        <v>10</v>
      </c>
      <c r="J55" s="8">
        <v>51</v>
      </c>
      <c r="K55" s="9">
        <v>8</v>
      </c>
      <c r="L55" s="9">
        <v>13</v>
      </c>
      <c r="M55" s="9">
        <v>20</v>
      </c>
      <c r="N55" s="10">
        <v>10</v>
      </c>
    </row>
    <row r="56" spans="4:14">
      <c r="D56" s="8">
        <v>52</v>
      </c>
      <c r="E56" s="9">
        <v>8</v>
      </c>
      <c r="F56" s="9">
        <v>13</v>
      </c>
      <c r="G56" s="9">
        <v>21</v>
      </c>
      <c r="H56" s="10">
        <v>10</v>
      </c>
      <c r="J56" s="8">
        <v>52</v>
      </c>
      <c r="K56" s="9">
        <v>8</v>
      </c>
      <c r="L56" s="9">
        <v>13</v>
      </c>
      <c r="M56" s="9">
        <v>21</v>
      </c>
      <c r="N56" s="10">
        <v>10</v>
      </c>
    </row>
    <row r="57" spans="4:14">
      <c r="D57" s="8">
        <v>53</v>
      </c>
      <c r="E57" s="9">
        <v>8</v>
      </c>
      <c r="F57" s="9">
        <v>13</v>
      </c>
      <c r="G57" s="9">
        <v>21</v>
      </c>
      <c r="H57" s="10">
        <v>11</v>
      </c>
      <c r="J57" s="8">
        <v>53</v>
      </c>
      <c r="K57" s="9">
        <v>8</v>
      </c>
      <c r="L57" s="9">
        <v>13</v>
      </c>
      <c r="M57" s="9">
        <v>21</v>
      </c>
      <c r="N57" s="10">
        <v>11</v>
      </c>
    </row>
    <row r="58" spans="4:14">
      <c r="D58" s="8">
        <v>54</v>
      </c>
      <c r="E58" s="9">
        <v>8</v>
      </c>
      <c r="F58" s="9">
        <v>14</v>
      </c>
      <c r="G58" s="9">
        <v>21</v>
      </c>
      <c r="H58" s="10">
        <v>11</v>
      </c>
      <c r="J58" s="8">
        <v>54</v>
      </c>
      <c r="K58" s="9">
        <v>8</v>
      </c>
      <c r="L58" s="9">
        <v>14</v>
      </c>
      <c r="M58" s="9">
        <v>21</v>
      </c>
      <c r="N58" s="10">
        <v>11</v>
      </c>
    </row>
    <row r="59" spans="4:14">
      <c r="D59" s="8">
        <v>55</v>
      </c>
      <c r="E59" s="9">
        <v>8</v>
      </c>
      <c r="F59" s="9">
        <v>14</v>
      </c>
      <c r="G59" s="9">
        <v>22</v>
      </c>
      <c r="H59" s="10">
        <v>11</v>
      </c>
      <c r="J59" s="8">
        <v>55</v>
      </c>
      <c r="K59" s="9">
        <v>8</v>
      </c>
      <c r="L59" s="9">
        <v>14</v>
      </c>
      <c r="M59" s="9">
        <v>22</v>
      </c>
      <c r="N59" s="10">
        <v>11</v>
      </c>
    </row>
    <row r="60" spans="4:14">
      <c r="D60" s="8">
        <v>56</v>
      </c>
      <c r="E60" s="9">
        <v>8</v>
      </c>
      <c r="F60" s="9">
        <v>14</v>
      </c>
      <c r="G60" s="9">
        <v>23</v>
      </c>
      <c r="H60" s="10">
        <v>11</v>
      </c>
      <c r="J60" s="8">
        <v>56</v>
      </c>
      <c r="K60" s="9">
        <v>8</v>
      </c>
      <c r="L60" s="9">
        <v>14</v>
      </c>
      <c r="M60" s="9">
        <v>23</v>
      </c>
      <c r="N60" s="10">
        <v>11</v>
      </c>
    </row>
    <row r="61" spans="4:14">
      <c r="D61" s="8">
        <v>57</v>
      </c>
      <c r="E61" s="9">
        <v>9</v>
      </c>
      <c r="F61" s="9">
        <v>14</v>
      </c>
      <c r="G61" s="9">
        <v>23</v>
      </c>
      <c r="H61" s="10">
        <v>11</v>
      </c>
      <c r="J61" s="8">
        <v>57</v>
      </c>
      <c r="K61" s="9">
        <v>9</v>
      </c>
      <c r="L61" s="9">
        <v>14</v>
      </c>
      <c r="M61" s="9">
        <v>23</v>
      </c>
      <c r="N61" s="10">
        <v>11</v>
      </c>
    </row>
    <row r="62" spans="4:14">
      <c r="D62" s="8">
        <v>58</v>
      </c>
      <c r="E62" s="9">
        <v>9</v>
      </c>
      <c r="F62" s="9">
        <v>15</v>
      </c>
      <c r="G62" s="9">
        <v>23</v>
      </c>
      <c r="H62" s="10">
        <v>11</v>
      </c>
      <c r="J62" s="8">
        <v>58</v>
      </c>
      <c r="K62" s="9">
        <v>9</v>
      </c>
      <c r="L62" s="9">
        <v>15</v>
      </c>
      <c r="M62" s="9">
        <v>23</v>
      </c>
      <c r="N62" s="10">
        <v>11</v>
      </c>
    </row>
    <row r="63" spans="4:14">
      <c r="D63" s="8">
        <v>59</v>
      </c>
      <c r="E63" s="9">
        <v>9</v>
      </c>
      <c r="F63" s="9">
        <v>15</v>
      </c>
      <c r="G63" s="9">
        <v>24</v>
      </c>
      <c r="H63" s="10">
        <v>11</v>
      </c>
      <c r="J63" s="8">
        <v>59</v>
      </c>
      <c r="K63" s="9">
        <v>9</v>
      </c>
      <c r="L63" s="9">
        <v>15</v>
      </c>
      <c r="M63" s="9">
        <v>24</v>
      </c>
      <c r="N63" s="10">
        <v>11</v>
      </c>
    </row>
    <row r="64" spans="4:14">
      <c r="D64" s="8">
        <v>60</v>
      </c>
      <c r="E64" s="9">
        <v>9</v>
      </c>
      <c r="F64" s="9">
        <v>15</v>
      </c>
      <c r="G64" s="9">
        <v>24</v>
      </c>
      <c r="H64" s="10">
        <v>12</v>
      </c>
      <c r="J64" s="8">
        <v>60</v>
      </c>
      <c r="K64" s="9">
        <v>9</v>
      </c>
      <c r="L64" s="9">
        <v>15</v>
      </c>
      <c r="M64" s="9">
        <v>24</v>
      </c>
      <c r="N64" s="10">
        <v>12</v>
      </c>
    </row>
    <row r="65" spans="4:14">
      <c r="D65" s="8">
        <v>61</v>
      </c>
      <c r="E65" s="9">
        <v>9</v>
      </c>
      <c r="F65" s="9">
        <v>15</v>
      </c>
      <c r="G65" s="9">
        <v>25</v>
      </c>
      <c r="H65" s="10">
        <v>12</v>
      </c>
      <c r="J65" s="8">
        <v>61</v>
      </c>
      <c r="K65" s="9">
        <v>9</v>
      </c>
      <c r="L65" s="9">
        <v>15</v>
      </c>
      <c r="M65" s="9">
        <v>25</v>
      </c>
      <c r="N65" s="10">
        <v>12</v>
      </c>
    </row>
    <row r="66" spans="4:14">
      <c r="D66" s="8">
        <v>62</v>
      </c>
      <c r="E66" s="9">
        <v>9</v>
      </c>
      <c r="F66" s="9">
        <v>16</v>
      </c>
      <c r="G66" s="9">
        <v>25</v>
      </c>
      <c r="H66" s="10">
        <v>12</v>
      </c>
      <c r="J66" s="8">
        <v>62</v>
      </c>
      <c r="K66" s="9">
        <v>9</v>
      </c>
      <c r="L66" s="9">
        <v>16</v>
      </c>
      <c r="M66" s="9">
        <v>25</v>
      </c>
      <c r="N66" s="10">
        <v>12</v>
      </c>
    </row>
    <row r="67" spans="4:14">
      <c r="D67" s="8">
        <v>63</v>
      </c>
      <c r="E67" s="9">
        <v>9</v>
      </c>
      <c r="F67" s="9">
        <v>16</v>
      </c>
      <c r="G67" s="9">
        <v>25</v>
      </c>
      <c r="H67" s="10">
        <v>13</v>
      </c>
      <c r="J67" s="8">
        <v>63</v>
      </c>
      <c r="K67" s="9">
        <v>9</v>
      </c>
      <c r="L67" s="9">
        <v>16</v>
      </c>
      <c r="M67" s="9">
        <v>25</v>
      </c>
      <c r="N67" s="10">
        <v>13</v>
      </c>
    </row>
    <row r="68" spans="4:14">
      <c r="D68" s="8">
        <v>64</v>
      </c>
      <c r="E68" s="9">
        <v>10</v>
      </c>
      <c r="F68" s="9">
        <v>16</v>
      </c>
      <c r="G68" s="9">
        <v>25</v>
      </c>
      <c r="H68" s="10">
        <v>13</v>
      </c>
      <c r="J68" s="8">
        <v>64</v>
      </c>
      <c r="K68" s="9">
        <v>10</v>
      </c>
      <c r="L68" s="9">
        <v>16</v>
      </c>
      <c r="M68" s="9">
        <v>25</v>
      </c>
      <c r="N68" s="10">
        <v>13</v>
      </c>
    </row>
    <row r="69" spans="4:14">
      <c r="D69" s="8">
        <v>65</v>
      </c>
      <c r="E69" s="9">
        <v>10</v>
      </c>
      <c r="F69" s="9">
        <v>16</v>
      </c>
      <c r="G69" s="9">
        <v>26</v>
      </c>
      <c r="H69" s="10">
        <v>13</v>
      </c>
      <c r="J69" s="8">
        <v>65</v>
      </c>
      <c r="K69" s="9">
        <v>10</v>
      </c>
      <c r="L69" s="9">
        <v>16</v>
      </c>
      <c r="M69" s="9">
        <v>26</v>
      </c>
      <c r="N69" s="10">
        <v>13</v>
      </c>
    </row>
    <row r="70" spans="4:14">
      <c r="D70" s="8">
        <v>66</v>
      </c>
      <c r="E70" s="9">
        <v>10</v>
      </c>
      <c r="F70" s="9">
        <v>17</v>
      </c>
      <c r="G70" s="9">
        <v>26</v>
      </c>
      <c r="H70" s="10">
        <v>13</v>
      </c>
      <c r="J70" s="8">
        <v>66</v>
      </c>
      <c r="K70" s="9">
        <v>10</v>
      </c>
      <c r="L70" s="9">
        <v>17</v>
      </c>
      <c r="M70" s="9">
        <v>26</v>
      </c>
      <c r="N70" s="10">
        <v>13</v>
      </c>
    </row>
    <row r="71" spans="4:14">
      <c r="D71" s="8">
        <v>67</v>
      </c>
      <c r="E71" s="9">
        <v>10</v>
      </c>
      <c r="F71" s="9">
        <v>17</v>
      </c>
      <c r="G71" s="9">
        <v>27</v>
      </c>
      <c r="H71" s="10">
        <v>13</v>
      </c>
      <c r="J71" s="8">
        <v>67</v>
      </c>
      <c r="K71" s="9">
        <v>10</v>
      </c>
      <c r="L71" s="9">
        <v>17</v>
      </c>
      <c r="M71" s="9">
        <v>27</v>
      </c>
      <c r="N71" s="10">
        <v>13</v>
      </c>
    </row>
    <row r="72" spans="4:14">
      <c r="D72" s="8">
        <v>68</v>
      </c>
      <c r="E72" s="9">
        <v>10</v>
      </c>
      <c r="F72" s="9">
        <v>17</v>
      </c>
      <c r="G72" s="9">
        <v>27</v>
      </c>
      <c r="H72" s="10">
        <v>14</v>
      </c>
      <c r="J72" s="8">
        <v>68</v>
      </c>
      <c r="K72" s="9">
        <v>10</v>
      </c>
      <c r="L72" s="9">
        <v>17</v>
      </c>
      <c r="M72" s="9">
        <v>27</v>
      </c>
      <c r="N72" s="10">
        <v>14</v>
      </c>
    </row>
    <row r="73" spans="4:14">
      <c r="D73" s="8">
        <v>69</v>
      </c>
      <c r="E73" s="9">
        <v>10</v>
      </c>
      <c r="F73" s="9">
        <v>17</v>
      </c>
      <c r="G73" s="9">
        <v>28</v>
      </c>
      <c r="H73" s="10">
        <v>14</v>
      </c>
      <c r="J73" s="8">
        <v>69</v>
      </c>
      <c r="K73" s="9">
        <v>10</v>
      </c>
      <c r="L73" s="9">
        <v>17</v>
      </c>
      <c r="M73" s="9">
        <v>28</v>
      </c>
      <c r="N73" s="10">
        <v>14</v>
      </c>
    </row>
    <row r="74" spans="4:14">
      <c r="D74" s="8">
        <v>70</v>
      </c>
      <c r="E74" s="9">
        <v>11</v>
      </c>
      <c r="F74" s="9">
        <v>17</v>
      </c>
      <c r="G74" s="9">
        <v>28</v>
      </c>
      <c r="H74" s="10">
        <v>14</v>
      </c>
      <c r="J74" s="8">
        <v>70</v>
      </c>
      <c r="K74" s="9">
        <v>11</v>
      </c>
      <c r="L74" s="9">
        <v>17</v>
      </c>
      <c r="M74" s="9">
        <v>28</v>
      </c>
      <c r="N74" s="10">
        <v>14</v>
      </c>
    </row>
    <row r="75" spans="4:14">
      <c r="D75" s="8">
        <v>71</v>
      </c>
      <c r="E75" s="9">
        <v>11</v>
      </c>
      <c r="F75" s="9">
        <v>18</v>
      </c>
      <c r="G75" s="9">
        <v>28</v>
      </c>
      <c r="H75" s="10">
        <v>14</v>
      </c>
      <c r="J75" s="8">
        <v>71</v>
      </c>
      <c r="K75" s="9">
        <v>11</v>
      </c>
      <c r="L75" s="9">
        <v>18</v>
      </c>
      <c r="M75" s="9">
        <v>28</v>
      </c>
      <c r="N75" s="10">
        <v>14</v>
      </c>
    </row>
    <row r="76" spans="4:14">
      <c r="D76" s="8">
        <v>72</v>
      </c>
      <c r="E76" s="9">
        <v>11</v>
      </c>
      <c r="F76" s="9">
        <v>18</v>
      </c>
      <c r="G76" s="9">
        <v>29</v>
      </c>
      <c r="H76" s="10">
        <v>14</v>
      </c>
      <c r="J76" s="8">
        <v>72</v>
      </c>
      <c r="K76" s="9">
        <v>11</v>
      </c>
      <c r="L76" s="9">
        <v>18</v>
      </c>
      <c r="M76" s="9">
        <v>29</v>
      </c>
      <c r="N76" s="10">
        <v>14</v>
      </c>
    </row>
    <row r="77" spans="4:14">
      <c r="D77" s="8">
        <v>73</v>
      </c>
      <c r="E77" s="9">
        <v>11</v>
      </c>
      <c r="F77" s="9">
        <v>18</v>
      </c>
      <c r="G77" s="9">
        <v>29</v>
      </c>
      <c r="H77" s="10">
        <v>15</v>
      </c>
      <c r="J77" s="8">
        <v>73</v>
      </c>
      <c r="K77" s="9">
        <v>11</v>
      </c>
      <c r="L77" s="9">
        <v>18</v>
      </c>
      <c r="M77" s="9">
        <v>29</v>
      </c>
      <c r="N77" s="10">
        <v>15</v>
      </c>
    </row>
    <row r="78" spans="4:14">
      <c r="D78" s="8">
        <v>74</v>
      </c>
      <c r="E78" s="9">
        <v>11</v>
      </c>
      <c r="F78" s="9">
        <v>19</v>
      </c>
      <c r="G78" s="9">
        <v>29</v>
      </c>
      <c r="H78" s="10">
        <v>15</v>
      </c>
      <c r="J78" s="8">
        <v>74</v>
      </c>
      <c r="K78" s="9">
        <v>11</v>
      </c>
      <c r="L78" s="9">
        <v>19</v>
      </c>
      <c r="M78" s="9">
        <v>29</v>
      </c>
      <c r="N78" s="10">
        <v>15</v>
      </c>
    </row>
    <row r="79" spans="4:14">
      <c r="D79" s="8">
        <v>75</v>
      </c>
      <c r="E79" s="9">
        <v>11</v>
      </c>
      <c r="F79" s="9">
        <v>19</v>
      </c>
      <c r="G79" s="9">
        <v>30</v>
      </c>
      <c r="H79" s="10">
        <v>15</v>
      </c>
      <c r="J79" s="8">
        <v>75</v>
      </c>
      <c r="K79" s="9">
        <v>11</v>
      </c>
      <c r="L79" s="9">
        <v>19</v>
      </c>
      <c r="M79" s="9">
        <v>30</v>
      </c>
      <c r="N79" s="10">
        <v>15</v>
      </c>
    </row>
    <row r="80" spans="4:14">
      <c r="D80" s="8">
        <v>76</v>
      </c>
      <c r="E80" s="9">
        <v>11</v>
      </c>
      <c r="F80" s="9">
        <v>19</v>
      </c>
      <c r="G80" s="9">
        <v>31</v>
      </c>
      <c r="H80" s="10">
        <v>15</v>
      </c>
      <c r="J80" s="8">
        <v>76</v>
      </c>
      <c r="K80" s="9">
        <v>11</v>
      </c>
      <c r="L80" s="9">
        <v>19</v>
      </c>
      <c r="M80" s="9">
        <v>31</v>
      </c>
      <c r="N80" s="10">
        <v>15</v>
      </c>
    </row>
    <row r="81" spans="4:14">
      <c r="D81" s="8">
        <v>77</v>
      </c>
      <c r="E81" s="9">
        <v>12</v>
      </c>
      <c r="F81" s="9">
        <v>19</v>
      </c>
      <c r="G81" s="9">
        <v>31</v>
      </c>
      <c r="H81" s="10">
        <v>15</v>
      </c>
      <c r="J81" s="8">
        <v>77</v>
      </c>
      <c r="K81" s="9">
        <v>12</v>
      </c>
      <c r="L81" s="9">
        <v>19</v>
      </c>
      <c r="M81" s="9">
        <v>31</v>
      </c>
      <c r="N81" s="10">
        <v>15</v>
      </c>
    </row>
    <row r="82" spans="4:14">
      <c r="D82" s="8">
        <v>78</v>
      </c>
      <c r="E82" s="9">
        <v>12</v>
      </c>
      <c r="F82" s="9">
        <v>20</v>
      </c>
      <c r="G82" s="9">
        <v>31</v>
      </c>
      <c r="H82" s="10">
        <v>15</v>
      </c>
      <c r="J82" s="8">
        <v>78</v>
      </c>
      <c r="K82" s="9">
        <v>12</v>
      </c>
      <c r="L82" s="9">
        <v>20</v>
      </c>
      <c r="M82" s="9">
        <v>31</v>
      </c>
      <c r="N82" s="10">
        <v>15</v>
      </c>
    </row>
    <row r="83" spans="4:14">
      <c r="D83" s="8">
        <v>79</v>
      </c>
      <c r="E83" s="9">
        <v>12</v>
      </c>
      <c r="F83" s="9">
        <v>20</v>
      </c>
      <c r="G83" s="9">
        <v>32</v>
      </c>
      <c r="H83" s="10">
        <v>15</v>
      </c>
      <c r="J83" s="8">
        <v>79</v>
      </c>
      <c r="K83" s="9">
        <v>12</v>
      </c>
      <c r="L83" s="9">
        <v>20</v>
      </c>
      <c r="M83" s="9">
        <v>32</v>
      </c>
      <c r="N83" s="10">
        <v>15</v>
      </c>
    </row>
    <row r="84" spans="4:14">
      <c r="D84" s="8">
        <v>80</v>
      </c>
      <c r="E84" s="9">
        <v>12</v>
      </c>
      <c r="F84" s="9">
        <v>20</v>
      </c>
      <c r="G84" s="9">
        <v>32</v>
      </c>
      <c r="H84" s="10">
        <v>16</v>
      </c>
      <c r="J84" s="8">
        <v>80</v>
      </c>
      <c r="K84" s="9">
        <v>12</v>
      </c>
      <c r="L84" s="9">
        <v>20</v>
      </c>
      <c r="M84" s="9">
        <v>32</v>
      </c>
      <c r="N84" s="10">
        <v>16</v>
      </c>
    </row>
    <row r="85" spans="4:14">
      <c r="D85" s="8">
        <v>81</v>
      </c>
      <c r="E85" s="9">
        <v>12</v>
      </c>
      <c r="F85" s="9">
        <v>20</v>
      </c>
      <c r="G85" s="9">
        <v>33</v>
      </c>
      <c r="H85" s="10">
        <v>16</v>
      </c>
      <c r="J85" s="8">
        <v>81</v>
      </c>
      <c r="K85" s="9">
        <v>12</v>
      </c>
      <c r="L85" s="9">
        <v>20</v>
      </c>
      <c r="M85" s="9">
        <v>33</v>
      </c>
      <c r="N85" s="10">
        <v>16</v>
      </c>
    </row>
    <row r="86" spans="4:14">
      <c r="D86" s="8">
        <v>82</v>
      </c>
      <c r="E86" s="9">
        <v>12</v>
      </c>
      <c r="F86" s="9">
        <v>21</v>
      </c>
      <c r="G86" s="9">
        <v>33</v>
      </c>
      <c r="H86" s="10">
        <v>16</v>
      </c>
      <c r="J86" s="8">
        <v>82</v>
      </c>
      <c r="K86" s="9">
        <v>12</v>
      </c>
      <c r="L86" s="9">
        <v>21</v>
      </c>
      <c r="M86" s="9">
        <v>33</v>
      </c>
      <c r="N86" s="10">
        <v>16</v>
      </c>
    </row>
    <row r="87" spans="4:14">
      <c r="D87" s="8">
        <v>83</v>
      </c>
      <c r="E87" s="9">
        <v>12</v>
      </c>
      <c r="F87" s="9">
        <v>21</v>
      </c>
      <c r="G87" s="9">
        <v>33</v>
      </c>
      <c r="H87" s="10">
        <v>17</v>
      </c>
      <c r="J87" s="8">
        <v>83</v>
      </c>
      <c r="K87" s="9">
        <v>12</v>
      </c>
      <c r="L87" s="9">
        <v>21</v>
      </c>
      <c r="M87" s="9">
        <v>33</v>
      </c>
      <c r="N87" s="10">
        <v>17</v>
      </c>
    </row>
    <row r="88" spans="4:14">
      <c r="D88" s="8">
        <v>84</v>
      </c>
      <c r="E88" s="9">
        <v>13</v>
      </c>
      <c r="F88" s="9">
        <v>21</v>
      </c>
      <c r="G88" s="9">
        <v>33</v>
      </c>
      <c r="H88" s="10">
        <v>17</v>
      </c>
      <c r="J88" s="8">
        <v>84</v>
      </c>
      <c r="K88" s="9">
        <v>13</v>
      </c>
      <c r="L88" s="9">
        <v>21</v>
      </c>
      <c r="M88" s="9">
        <v>33</v>
      </c>
      <c r="N88" s="10">
        <v>17</v>
      </c>
    </row>
    <row r="89" spans="4:14">
      <c r="D89" s="8">
        <v>85</v>
      </c>
      <c r="E89" s="9">
        <v>13</v>
      </c>
      <c r="F89" s="9">
        <v>21</v>
      </c>
      <c r="G89" s="9">
        <v>34</v>
      </c>
      <c r="H89" s="10">
        <v>17</v>
      </c>
      <c r="J89" s="8">
        <v>85</v>
      </c>
      <c r="K89" s="9">
        <v>13</v>
      </c>
      <c r="L89" s="9">
        <v>21</v>
      </c>
      <c r="M89" s="9">
        <v>34</v>
      </c>
      <c r="N89" s="10">
        <v>17</v>
      </c>
    </row>
    <row r="90" spans="4:14">
      <c r="D90" s="8">
        <v>86</v>
      </c>
      <c r="E90" s="9">
        <v>13</v>
      </c>
      <c r="F90" s="9">
        <v>22</v>
      </c>
      <c r="G90" s="9">
        <v>34</v>
      </c>
      <c r="H90" s="10">
        <v>17</v>
      </c>
      <c r="J90" s="8">
        <v>86</v>
      </c>
      <c r="K90" s="9">
        <v>13</v>
      </c>
      <c r="L90" s="9">
        <v>22</v>
      </c>
      <c r="M90" s="9">
        <v>34</v>
      </c>
      <c r="N90" s="10">
        <v>17</v>
      </c>
    </row>
    <row r="91" spans="4:14">
      <c r="D91" s="8">
        <v>87</v>
      </c>
      <c r="E91" s="9">
        <v>13</v>
      </c>
      <c r="F91" s="9">
        <v>22</v>
      </c>
      <c r="G91" s="9">
        <v>35</v>
      </c>
      <c r="H91" s="10">
        <v>17</v>
      </c>
      <c r="J91" s="8">
        <v>87</v>
      </c>
      <c r="K91" s="9">
        <v>13</v>
      </c>
      <c r="L91" s="9">
        <v>22</v>
      </c>
      <c r="M91" s="9">
        <v>35</v>
      </c>
      <c r="N91" s="10">
        <v>17</v>
      </c>
    </row>
    <row r="92" spans="4:14">
      <c r="D92" s="8">
        <v>88</v>
      </c>
      <c r="E92" s="9">
        <v>13</v>
      </c>
      <c r="F92" s="9">
        <v>22</v>
      </c>
      <c r="G92" s="9">
        <v>35</v>
      </c>
      <c r="H92" s="10">
        <v>18</v>
      </c>
      <c r="J92" s="8">
        <v>88</v>
      </c>
      <c r="K92" s="9">
        <v>13</v>
      </c>
      <c r="L92" s="9">
        <v>22</v>
      </c>
      <c r="M92" s="9">
        <v>35</v>
      </c>
      <c r="N92" s="10">
        <v>18</v>
      </c>
    </row>
    <row r="93" spans="4:14">
      <c r="D93" s="8">
        <v>89</v>
      </c>
      <c r="E93" s="9">
        <v>13</v>
      </c>
      <c r="F93" s="9">
        <v>22</v>
      </c>
      <c r="G93" s="9">
        <v>36</v>
      </c>
      <c r="H93" s="10">
        <v>18</v>
      </c>
      <c r="J93" s="8">
        <v>89</v>
      </c>
      <c r="K93" s="9">
        <v>13</v>
      </c>
      <c r="L93" s="9">
        <v>22</v>
      </c>
      <c r="M93" s="9">
        <v>36</v>
      </c>
      <c r="N93" s="10">
        <v>18</v>
      </c>
    </row>
    <row r="94" spans="4:14">
      <c r="D94" s="8">
        <v>90</v>
      </c>
      <c r="E94" s="9">
        <v>14</v>
      </c>
      <c r="F94" s="9">
        <v>22</v>
      </c>
      <c r="G94" s="9">
        <v>36</v>
      </c>
      <c r="H94" s="10">
        <v>18</v>
      </c>
      <c r="J94" s="8">
        <v>90</v>
      </c>
      <c r="K94" s="9">
        <v>14</v>
      </c>
      <c r="L94" s="9">
        <v>22</v>
      </c>
      <c r="M94" s="9">
        <v>36</v>
      </c>
      <c r="N94" s="10">
        <v>18</v>
      </c>
    </row>
    <row r="95" spans="4:14">
      <c r="D95" s="8">
        <v>91</v>
      </c>
      <c r="E95" s="9">
        <v>14</v>
      </c>
      <c r="F95" s="9">
        <v>23</v>
      </c>
      <c r="G95" s="9">
        <v>36</v>
      </c>
      <c r="H95" s="10">
        <v>18</v>
      </c>
      <c r="J95" s="8">
        <v>91</v>
      </c>
      <c r="K95" s="9">
        <v>14</v>
      </c>
      <c r="L95" s="9">
        <v>23</v>
      </c>
      <c r="M95" s="9">
        <v>36</v>
      </c>
      <c r="N95" s="10">
        <v>18</v>
      </c>
    </row>
    <row r="96" spans="4:14">
      <c r="D96" s="8">
        <v>92</v>
      </c>
      <c r="E96" s="9">
        <v>14</v>
      </c>
      <c r="F96" s="9">
        <v>23</v>
      </c>
      <c r="G96" s="9">
        <v>37</v>
      </c>
      <c r="H96" s="10">
        <v>18</v>
      </c>
      <c r="J96" s="8">
        <v>92</v>
      </c>
      <c r="K96" s="9">
        <v>14</v>
      </c>
      <c r="L96" s="9">
        <v>23</v>
      </c>
      <c r="M96" s="9">
        <v>37</v>
      </c>
      <c r="N96" s="10">
        <v>18</v>
      </c>
    </row>
    <row r="97" spans="4:14">
      <c r="D97" s="8">
        <v>93</v>
      </c>
      <c r="E97" s="9">
        <v>14</v>
      </c>
      <c r="F97" s="9">
        <v>23</v>
      </c>
      <c r="G97" s="9">
        <v>37</v>
      </c>
      <c r="H97" s="10">
        <v>19</v>
      </c>
      <c r="J97" s="8">
        <v>93</v>
      </c>
      <c r="K97" s="9">
        <v>14</v>
      </c>
      <c r="L97" s="9">
        <v>23</v>
      </c>
      <c r="M97" s="9">
        <v>37</v>
      </c>
      <c r="N97" s="10">
        <v>19</v>
      </c>
    </row>
    <row r="98" spans="4:14">
      <c r="D98" s="8">
        <v>94</v>
      </c>
      <c r="E98" s="9">
        <v>14</v>
      </c>
      <c r="F98" s="9">
        <v>24</v>
      </c>
      <c r="G98" s="9">
        <v>37</v>
      </c>
      <c r="H98" s="10">
        <v>19</v>
      </c>
      <c r="J98" s="8">
        <v>94</v>
      </c>
      <c r="K98" s="9">
        <v>14</v>
      </c>
      <c r="L98" s="9">
        <v>24</v>
      </c>
      <c r="M98" s="9">
        <v>37</v>
      </c>
      <c r="N98" s="10">
        <v>19</v>
      </c>
    </row>
    <row r="99" spans="4:14">
      <c r="D99" s="8">
        <v>95</v>
      </c>
      <c r="E99" s="9">
        <v>14</v>
      </c>
      <c r="F99" s="9">
        <v>24</v>
      </c>
      <c r="G99" s="9">
        <v>38</v>
      </c>
      <c r="H99" s="10">
        <v>19</v>
      </c>
      <c r="J99" s="8">
        <v>95</v>
      </c>
      <c r="K99" s="9">
        <v>14</v>
      </c>
      <c r="L99" s="9">
        <v>24</v>
      </c>
      <c r="M99" s="9">
        <v>38</v>
      </c>
      <c r="N99" s="10">
        <v>19</v>
      </c>
    </row>
    <row r="100" spans="4:14">
      <c r="D100" s="8">
        <v>96</v>
      </c>
      <c r="E100" s="9">
        <v>14</v>
      </c>
      <c r="F100" s="9">
        <v>24</v>
      </c>
      <c r="G100" s="9">
        <v>39</v>
      </c>
      <c r="H100" s="10">
        <v>19</v>
      </c>
      <c r="J100" s="8">
        <v>96</v>
      </c>
      <c r="K100" s="9">
        <v>14</v>
      </c>
      <c r="L100" s="9">
        <v>24</v>
      </c>
      <c r="M100" s="9">
        <v>39</v>
      </c>
      <c r="N100" s="10">
        <v>19</v>
      </c>
    </row>
    <row r="101" spans="4:14">
      <c r="D101" s="8">
        <v>97</v>
      </c>
      <c r="E101" s="9">
        <v>15</v>
      </c>
      <c r="F101" s="9">
        <v>24</v>
      </c>
      <c r="G101" s="9">
        <v>39</v>
      </c>
      <c r="H101" s="10">
        <v>19</v>
      </c>
      <c r="J101" s="8">
        <v>97</v>
      </c>
      <c r="K101" s="9">
        <v>15</v>
      </c>
      <c r="L101" s="9">
        <v>24</v>
      </c>
      <c r="M101" s="9">
        <v>39</v>
      </c>
      <c r="N101" s="10">
        <v>19</v>
      </c>
    </row>
    <row r="102" spans="4:14">
      <c r="D102" s="8">
        <v>98</v>
      </c>
      <c r="E102" s="9">
        <v>15</v>
      </c>
      <c r="F102" s="9">
        <v>25</v>
      </c>
      <c r="G102" s="9">
        <v>39</v>
      </c>
      <c r="H102" s="10">
        <v>19</v>
      </c>
      <c r="J102" s="8">
        <v>98</v>
      </c>
      <c r="K102" s="9">
        <v>15</v>
      </c>
      <c r="L102" s="9">
        <v>25</v>
      </c>
      <c r="M102" s="9">
        <v>39</v>
      </c>
      <c r="N102" s="10">
        <v>19</v>
      </c>
    </row>
    <row r="103" spans="4:14">
      <c r="D103" s="8">
        <v>99</v>
      </c>
      <c r="E103" s="9">
        <v>15</v>
      </c>
      <c r="F103" s="9">
        <v>25</v>
      </c>
      <c r="G103" s="9">
        <v>40</v>
      </c>
      <c r="H103" s="10">
        <v>19</v>
      </c>
      <c r="J103" s="8">
        <v>99</v>
      </c>
      <c r="K103" s="9">
        <v>15</v>
      </c>
      <c r="L103" s="9">
        <v>25</v>
      </c>
      <c r="M103" s="9">
        <v>40</v>
      </c>
      <c r="N103" s="10">
        <v>19</v>
      </c>
    </row>
    <row r="104" spans="4:14">
      <c r="D104" s="8">
        <v>100</v>
      </c>
      <c r="E104" s="9">
        <v>15</v>
      </c>
      <c r="F104" s="9">
        <v>25</v>
      </c>
      <c r="G104" s="9">
        <v>40</v>
      </c>
      <c r="H104" s="10">
        <v>20</v>
      </c>
      <c r="J104" s="8">
        <v>100</v>
      </c>
      <c r="K104" s="9">
        <v>15</v>
      </c>
      <c r="L104" s="9">
        <v>25</v>
      </c>
      <c r="M104" s="9">
        <v>40</v>
      </c>
      <c r="N104" s="10">
        <v>20</v>
      </c>
    </row>
    <row r="105" spans="4:14">
      <c r="D105" s="8">
        <v>101</v>
      </c>
      <c r="E105" s="9">
        <v>15</v>
      </c>
      <c r="F105" s="9">
        <v>25</v>
      </c>
      <c r="G105" s="9">
        <v>41</v>
      </c>
      <c r="H105" s="10">
        <v>20</v>
      </c>
      <c r="J105" s="8">
        <v>101</v>
      </c>
      <c r="K105" s="9">
        <v>15</v>
      </c>
      <c r="L105" s="9">
        <v>25</v>
      </c>
      <c r="M105" s="9">
        <v>41</v>
      </c>
      <c r="N105" s="10">
        <v>20</v>
      </c>
    </row>
    <row r="106" spans="4:14">
      <c r="D106" s="8">
        <v>102</v>
      </c>
      <c r="E106" s="9">
        <v>15</v>
      </c>
      <c r="F106" s="9">
        <v>26</v>
      </c>
      <c r="G106" s="9">
        <v>41</v>
      </c>
      <c r="H106" s="10">
        <v>20</v>
      </c>
      <c r="J106" s="8">
        <v>102</v>
      </c>
      <c r="K106" s="9">
        <v>15</v>
      </c>
      <c r="L106" s="9">
        <v>26</v>
      </c>
      <c r="M106" s="9">
        <v>41</v>
      </c>
      <c r="N106" s="10">
        <v>20</v>
      </c>
    </row>
    <row r="107" spans="4:14">
      <c r="D107" s="8">
        <v>103</v>
      </c>
      <c r="E107" s="9">
        <v>15</v>
      </c>
      <c r="F107" s="9">
        <v>26</v>
      </c>
      <c r="G107" s="9">
        <v>41</v>
      </c>
      <c r="H107" s="10">
        <v>21</v>
      </c>
      <c r="J107" s="8">
        <v>103</v>
      </c>
      <c r="K107" s="9">
        <v>15</v>
      </c>
      <c r="L107" s="9">
        <v>26</v>
      </c>
      <c r="M107" s="9">
        <v>41</v>
      </c>
      <c r="N107" s="10">
        <v>21</v>
      </c>
    </row>
    <row r="108" spans="4:14">
      <c r="D108" s="8">
        <v>104</v>
      </c>
      <c r="E108" s="9">
        <v>16</v>
      </c>
      <c r="F108" s="9">
        <v>26</v>
      </c>
      <c r="G108" s="9">
        <v>41</v>
      </c>
      <c r="H108" s="10">
        <v>21</v>
      </c>
      <c r="J108" s="8">
        <v>104</v>
      </c>
      <c r="K108" s="9">
        <v>16</v>
      </c>
      <c r="L108" s="9">
        <v>26</v>
      </c>
      <c r="M108" s="9">
        <v>41</v>
      </c>
      <c r="N108" s="10">
        <v>21</v>
      </c>
    </row>
    <row r="109" spans="4:14">
      <c r="D109" s="8">
        <v>105</v>
      </c>
      <c r="E109" s="9">
        <v>16</v>
      </c>
      <c r="F109" s="9">
        <v>26</v>
      </c>
      <c r="G109" s="9">
        <v>42</v>
      </c>
      <c r="H109" s="10">
        <v>21</v>
      </c>
      <c r="J109" s="8">
        <v>105</v>
      </c>
      <c r="K109" s="9">
        <v>16</v>
      </c>
      <c r="L109" s="9">
        <v>26</v>
      </c>
      <c r="M109" s="9">
        <v>42</v>
      </c>
      <c r="N109" s="10">
        <v>21</v>
      </c>
    </row>
    <row r="110" spans="4:14">
      <c r="D110" s="8">
        <v>106</v>
      </c>
      <c r="E110" s="9">
        <v>16</v>
      </c>
      <c r="F110" s="9">
        <v>27</v>
      </c>
      <c r="G110" s="9">
        <v>42</v>
      </c>
      <c r="H110" s="10">
        <v>21</v>
      </c>
      <c r="J110" s="8">
        <v>106</v>
      </c>
      <c r="K110" s="9">
        <v>16</v>
      </c>
      <c r="L110" s="9">
        <v>27</v>
      </c>
      <c r="M110" s="9">
        <v>42</v>
      </c>
      <c r="N110" s="10">
        <v>21</v>
      </c>
    </row>
    <row r="111" spans="4:14">
      <c r="D111" s="8">
        <v>107</v>
      </c>
      <c r="E111" s="9">
        <v>16</v>
      </c>
      <c r="F111" s="9">
        <v>27</v>
      </c>
      <c r="G111" s="9">
        <v>43</v>
      </c>
      <c r="H111" s="10">
        <v>21</v>
      </c>
      <c r="J111" s="8">
        <v>107</v>
      </c>
      <c r="K111" s="9">
        <v>16</v>
      </c>
      <c r="L111" s="9">
        <v>27</v>
      </c>
      <c r="M111" s="9">
        <v>43</v>
      </c>
      <c r="N111" s="10">
        <v>21</v>
      </c>
    </row>
    <row r="112" spans="4:14">
      <c r="D112" s="8">
        <v>108</v>
      </c>
      <c r="E112" s="9">
        <v>16</v>
      </c>
      <c r="F112" s="9">
        <v>27</v>
      </c>
      <c r="G112" s="9">
        <v>43</v>
      </c>
      <c r="H112" s="10">
        <v>22</v>
      </c>
      <c r="J112" s="8">
        <v>108</v>
      </c>
      <c r="K112" s="9">
        <v>16</v>
      </c>
      <c r="L112" s="9">
        <v>27</v>
      </c>
      <c r="M112" s="9">
        <v>43</v>
      </c>
      <c r="N112" s="10">
        <v>22</v>
      </c>
    </row>
    <row r="113" spans="4:14">
      <c r="D113" s="8">
        <v>109</v>
      </c>
      <c r="E113" s="9">
        <v>16</v>
      </c>
      <c r="F113" s="9">
        <v>27</v>
      </c>
      <c r="G113" s="9">
        <v>44</v>
      </c>
      <c r="H113" s="10">
        <v>22</v>
      </c>
      <c r="J113" s="8">
        <v>109</v>
      </c>
      <c r="K113" s="9">
        <v>16</v>
      </c>
      <c r="L113" s="9">
        <v>27</v>
      </c>
      <c r="M113" s="9">
        <v>44</v>
      </c>
      <c r="N113" s="10">
        <v>22</v>
      </c>
    </row>
    <row r="114" spans="4:14">
      <c r="D114" s="8">
        <v>110</v>
      </c>
      <c r="E114" s="9">
        <v>17</v>
      </c>
      <c r="F114" s="9">
        <v>27</v>
      </c>
      <c r="G114" s="9">
        <v>44</v>
      </c>
      <c r="H114" s="10">
        <v>22</v>
      </c>
      <c r="J114" s="8">
        <v>110</v>
      </c>
      <c r="K114" s="9">
        <v>17</v>
      </c>
      <c r="L114" s="9">
        <v>27</v>
      </c>
      <c r="M114" s="9">
        <v>44</v>
      </c>
      <c r="N114" s="10">
        <v>22</v>
      </c>
    </row>
    <row r="115" spans="4:14">
      <c r="D115" s="8">
        <v>111</v>
      </c>
      <c r="E115" s="9">
        <v>17</v>
      </c>
      <c r="F115" s="9">
        <v>28</v>
      </c>
      <c r="G115" s="9">
        <v>44</v>
      </c>
      <c r="H115" s="10">
        <v>22</v>
      </c>
      <c r="J115" s="8">
        <v>111</v>
      </c>
      <c r="K115" s="9">
        <v>17</v>
      </c>
      <c r="L115" s="9">
        <v>28</v>
      </c>
      <c r="M115" s="9">
        <v>44</v>
      </c>
      <c r="N115" s="10">
        <v>22</v>
      </c>
    </row>
    <row r="116" spans="4:14">
      <c r="D116" s="8">
        <v>112</v>
      </c>
      <c r="E116" s="9">
        <v>17</v>
      </c>
      <c r="F116" s="9">
        <v>28</v>
      </c>
      <c r="G116" s="9">
        <v>45</v>
      </c>
      <c r="H116" s="10">
        <v>22</v>
      </c>
      <c r="J116" s="8">
        <v>112</v>
      </c>
      <c r="K116" s="9">
        <v>17</v>
      </c>
      <c r="L116" s="9">
        <v>28</v>
      </c>
      <c r="M116" s="9">
        <v>45</v>
      </c>
      <c r="N116" s="10">
        <v>22</v>
      </c>
    </row>
    <row r="117" spans="4:14">
      <c r="D117" s="8">
        <v>113</v>
      </c>
      <c r="E117" s="9">
        <v>17</v>
      </c>
      <c r="F117" s="9">
        <v>28</v>
      </c>
      <c r="G117" s="9">
        <v>45</v>
      </c>
      <c r="H117" s="10">
        <v>23</v>
      </c>
      <c r="J117" s="8">
        <v>113</v>
      </c>
      <c r="K117" s="9">
        <v>17</v>
      </c>
      <c r="L117" s="9">
        <v>28</v>
      </c>
      <c r="M117" s="9">
        <v>45</v>
      </c>
      <c r="N117" s="10">
        <v>23</v>
      </c>
    </row>
    <row r="118" spans="4:14">
      <c r="D118" s="8">
        <v>114</v>
      </c>
      <c r="E118" s="9">
        <v>17</v>
      </c>
      <c r="F118" s="9">
        <v>29</v>
      </c>
      <c r="G118" s="9">
        <v>45</v>
      </c>
      <c r="H118" s="10">
        <v>23</v>
      </c>
      <c r="J118" s="8">
        <v>114</v>
      </c>
      <c r="K118" s="9">
        <v>17</v>
      </c>
      <c r="L118" s="9">
        <v>29</v>
      </c>
      <c r="M118" s="9">
        <v>45</v>
      </c>
      <c r="N118" s="10">
        <v>23</v>
      </c>
    </row>
    <row r="119" spans="4:14">
      <c r="D119" s="8">
        <v>115</v>
      </c>
      <c r="E119" s="9">
        <v>17</v>
      </c>
      <c r="F119" s="9">
        <v>29</v>
      </c>
      <c r="G119" s="9">
        <v>46</v>
      </c>
      <c r="H119" s="10">
        <v>23</v>
      </c>
      <c r="J119" s="8">
        <v>115</v>
      </c>
      <c r="K119" s="9">
        <v>17</v>
      </c>
      <c r="L119" s="9">
        <v>29</v>
      </c>
      <c r="M119" s="9">
        <v>46</v>
      </c>
      <c r="N119" s="10">
        <v>23</v>
      </c>
    </row>
    <row r="120" spans="4:14">
      <c r="D120" s="8">
        <v>116</v>
      </c>
      <c r="E120" s="9">
        <v>17</v>
      </c>
      <c r="F120" s="9">
        <v>29</v>
      </c>
      <c r="G120" s="9">
        <v>47</v>
      </c>
      <c r="H120" s="10">
        <v>23</v>
      </c>
      <c r="J120" s="8">
        <v>116</v>
      </c>
      <c r="K120" s="9">
        <v>17</v>
      </c>
      <c r="L120" s="9">
        <v>29</v>
      </c>
      <c r="M120" s="9">
        <v>47</v>
      </c>
      <c r="N120" s="10">
        <v>23</v>
      </c>
    </row>
    <row r="121" spans="4:14">
      <c r="D121" s="8">
        <v>117</v>
      </c>
      <c r="E121" s="9">
        <v>18</v>
      </c>
      <c r="F121" s="9">
        <v>29</v>
      </c>
      <c r="G121" s="9">
        <v>47</v>
      </c>
      <c r="H121" s="10">
        <v>23</v>
      </c>
      <c r="J121" s="8">
        <v>117</v>
      </c>
      <c r="K121" s="9">
        <v>18</v>
      </c>
      <c r="L121" s="9">
        <v>29</v>
      </c>
      <c r="M121" s="9">
        <v>47</v>
      </c>
      <c r="N121" s="10">
        <v>23</v>
      </c>
    </row>
    <row r="122" spans="4:14">
      <c r="D122" s="8">
        <v>118</v>
      </c>
      <c r="E122" s="9">
        <v>18</v>
      </c>
      <c r="F122" s="9">
        <v>30</v>
      </c>
      <c r="G122" s="9">
        <v>47</v>
      </c>
      <c r="H122" s="10">
        <v>23</v>
      </c>
      <c r="J122" s="8">
        <v>118</v>
      </c>
      <c r="K122" s="9">
        <v>18</v>
      </c>
      <c r="L122" s="9">
        <v>30</v>
      </c>
      <c r="M122" s="9">
        <v>47</v>
      </c>
      <c r="N122" s="10">
        <v>23</v>
      </c>
    </row>
    <row r="123" spans="4:14">
      <c r="D123" s="8">
        <v>119</v>
      </c>
      <c r="E123" s="9">
        <v>18</v>
      </c>
      <c r="F123" s="9">
        <v>30</v>
      </c>
      <c r="G123" s="9">
        <v>48</v>
      </c>
      <c r="H123" s="10">
        <v>23</v>
      </c>
      <c r="J123" s="8">
        <v>119</v>
      </c>
      <c r="K123" s="9">
        <v>18</v>
      </c>
      <c r="L123" s="9">
        <v>30</v>
      </c>
      <c r="M123" s="9">
        <v>48</v>
      </c>
      <c r="N123" s="10">
        <v>23</v>
      </c>
    </row>
    <row r="124" spans="4:14">
      <c r="D124" s="8">
        <v>120</v>
      </c>
      <c r="E124" s="9">
        <v>18</v>
      </c>
      <c r="F124" s="9">
        <v>30</v>
      </c>
      <c r="G124" s="9">
        <v>48</v>
      </c>
      <c r="H124" s="10">
        <v>24</v>
      </c>
      <c r="J124" s="8">
        <v>120</v>
      </c>
      <c r="K124" s="9">
        <v>18</v>
      </c>
      <c r="L124" s="9">
        <v>30</v>
      </c>
      <c r="M124" s="9">
        <v>48</v>
      </c>
      <c r="N124" s="10">
        <v>24</v>
      </c>
    </row>
    <row r="125" spans="4:14">
      <c r="D125" s="8">
        <v>121</v>
      </c>
      <c r="E125" s="9">
        <v>18</v>
      </c>
      <c r="F125" s="9">
        <v>30</v>
      </c>
      <c r="G125" s="9">
        <v>49</v>
      </c>
      <c r="H125" s="10">
        <v>24</v>
      </c>
      <c r="J125" s="8">
        <v>121</v>
      </c>
      <c r="K125" s="9">
        <v>18</v>
      </c>
      <c r="L125" s="9">
        <v>30</v>
      </c>
      <c r="M125" s="9">
        <v>49</v>
      </c>
      <c r="N125" s="10">
        <v>24</v>
      </c>
    </row>
    <row r="126" spans="4:14">
      <c r="D126" s="8">
        <v>122</v>
      </c>
      <c r="E126" s="9">
        <v>18</v>
      </c>
      <c r="F126" s="9">
        <v>31</v>
      </c>
      <c r="G126" s="9">
        <v>49</v>
      </c>
      <c r="H126" s="10">
        <v>24</v>
      </c>
      <c r="J126" s="8">
        <v>122</v>
      </c>
      <c r="K126" s="9">
        <v>18</v>
      </c>
      <c r="L126" s="9">
        <v>31</v>
      </c>
      <c r="M126" s="9">
        <v>49</v>
      </c>
      <c r="N126" s="10">
        <v>24</v>
      </c>
    </row>
    <row r="127" spans="4:14">
      <c r="D127" s="8">
        <v>123</v>
      </c>
      <c r="E127" s="9">
        <v>18</v>
      </c>
      <c r="F127" s="9">
        <v>31</v>
      </c>
      <c r="G127" s="9">
        <v>49</v>
      </c>
      <c r="H127" s="10">
        <v>25</v>
      </c>
      <c r="J127" s="8">
        <v>123</v>
      </c>
      <c r="K127" s="9">
        <v>18</v>
      </c>
      <c r="L127" s="9">
        <v>31</v>
      </c>
      <c r="M127" s="9">
        <v>49</v>
      </c>
      <c r="N127" s="10">
        <v>25</v>
      </c>
    </row>
    <row r="128" spans="4:14">
      <c r="D128" s="8">
        <v>124</v>
      </c>
      <c r="E128" s="9">
        <v>19</v>
      </c>
      <c r="F128" s="9">
        <v>31</v>
      </c>
      <c r="G128" s="9">
        <v>49</v>
      </c>
      <c r="H128" s="10">
        <v>25</v>
      </c>
      <c r="J128" s="8">
        <v>124</v>
      </c>
      <c r="K128" s="9">
        <v>19</v>
      </c>
      <c r="L128" s="9">
        <v>31</v>
      </c>
      <c r="M128" s="9">
        <v>49</v>
      </c>
      <c r="N128" s="10">
        <v>25</v>
      </c>
    </row>
    <row r="129" spans="4:14">
      <c r="D129" s="8">
        <v>125</v>
      </c>
      <c r="E129" s="9">
        <v>19</v>
      </c>
      <c r="F129" s="9">
        <v>31</v>
      </c>
      <c r="G129" s="9">
        <v>50</v>
      </c>
      <c r="H129" s="10">
        <v>25</v>
      </c>
      <c r="J129" s="8">
        <v>125</v>
      </c>
      <c r="K129" s="9">
        <v>19</v>
      </c>
      <c r="L129" s="9">
        <v>31</v>
      </c>
      <c r="M129" s="9">
        <v>50</v>
      </c>
      <c r="N129" s="10">
        <v>25</v>
      </c>
    </row>
    <row r="130" spans="4:14">
      <c r="D130" s="8">
        <v>126</v>
      </c>
      <c r="E130" s="9">
        <v>19</v>
      </c>
      <c r="F130" s="9">
        <v>32</v>
      </c>
      <c r="G130" s="9">
        <v>50</v>
      </c>
      <c r="H130" s="10">
        <v>25</v>
      </c>
      <c r="J130" s="8">
        <v>126</v>
      </c>
      <c r="K130" s="9">
        <v>19</v>
      </c>
      <c r="L130" s="9">
        <v>32</v>
      </c>
      <c r="M130" s="9">
        <v>50</v>
      </c>
      <c r="N130" s="10">
        <v>25</v>
      </c>
    </row>
    <row r="131" spans="4:14">
      <c r="D131" s="8">
        <v>127</v>
      </c>
      <c r="E131" s="9">
        <v>19</v>
      </c>
      <c r="F131" s="9">
        <v>32</v>
      </c>
      <c r="G131" s="9">
        <v>51</v>
      </c>
      <c r="H131" s="10">
        <v>25</v>
      </c>
      <c r="J131" s="8">
        <v>127</v>
      </c>
      <c r="K131" s="9">
        <v>19</v>
      </c>
      <c r="L131" s="9">
        <v>32</v>
      </c>
      <c r="M131" s="9">
        <v>51</v>
      </c>
      <c r="N131" s="10">
        <v>25</v>
      </c>
    </row>
    <row r="132" spans="4:14">
      <c r="D132" s="8">
        <v>128</v>
      </c>
      <c r="E132" s="9">
        <v>19</v>
      </c>
      <c r="F132" s="9">
        <v>32</v>
      </c>
      <c r="G132" s="9">
        <v>51</v>
      </c>
      <c r="H132" s="10">
        <v>26</v>
      </c>
      <c r="J132" s="8">
        <v>128</v>
      </c>
      <c r="K132" s="9">
        <v>19</v>
      </c>
      <c r="L132" s="9">
        <v>32</v>
      </c>
      <c r="M132" s="9">
        <v>51</v>
      </c>
      <c r="N132" s="10">
        <v>26</v>
      </c>
    </row>
    <row r="133" spans="4:14">
      <c r="D133" s="8">
        <v>129</v>
      </c>
      <c r="E133" s="9">
        <v>19</v>
      </c>
      <c r="F133" s="9">
        <v>32</v>
      </c>
      <c r="G133" s="9">
        <v>52</v>
      </c>
      <c r="H133" s="10">
        <v>26</v>
      </c>
      <c r="J133" s="8">
        <v>129</v>
      </c>
      <c r="K133" s="9">
        <v>19</v>
      </c>
      <c r="L133" s="9">
        <v>32</v>
      </c>
      <c r="M133" s="9">
        <v>52</v>
      </c>
      <c r="N133" s="10">
        <v>26</v>
      </c>
    </row>
    <row r="134" spans="4:14">
      <c r="D134" s="8">
        <v>130</v>
      </c>
      <c r="E134" s="9">
        <v>20</v>
      </c>
      <c r="F134" s="9">
        <v>32</v>
      </c>
      <c r="G134" s="9">
        <v>52</v>
      </c>
      <c r="H134" s="10">
        <v>26</v>
      </c>
      <c r="J134" s="8">
        <v>130</v>
      </c>
      <c r="K134" s="9">
        <v>20</v>
      </c>
      <c r="L134" s="9">
        <v>32</v>
      </c>
      <c r="M134" s="9">
        <v>52</v>
      </c>
      <c r="N134" s="10">
        <v>26</v>
      </c>
    </row>
    <row r="135" spans="4:14">
      <c r="D135" s="8">
        <v>131</v>
      </c>
      <c r="E135" s="9">
        <v>20</v>
      </c>
      <c r="F135" s="9">
        <v>33</v>
      </c>
      <c r="G135" s="9">
        <v>52</v>
      </c>
      <c r="H135" s="10">
        <v>26</v>
      </c>
      <c r="J135" s="8">
        <v>131</v>
      </c>
      <c r="K135" s="9">
        <v>20</v>
      </c>
      <c r="L135" s="9">
        <v>33</v>
      </c>
      <c r="M135" s="9">
        <v>52</v>
      </c>
      <c r="N135" s="10">
        <v>26</v>
      </c>
    </row>
    <row r="136" spans="4:14">
      <c r="D136" s="8">
        <v>132</v>
      </c>
      <c r="E136" s="9">
        <v>20</v>
      </c>
      <c r="F136" s="9">
        <v>33</v>
      </c>
      <c r="G136" s="9">
        <v>53</v>
      </c>
      <c r="H136" s="10">
        <v>26</v>
      </c>
      <c r="J136" s="8">
        <v>132</v>
      </c>
      <c r="K136" s="9">
        <v>20</v>
      </c>
      <c r="L136" s="9">
        <v>33</v>
      </c>
      <c r="M136" s="9">
        <v>53</v>
      </c>
      <c r="N136" s="10">
        <v>26</v>
      </c>
    </row>
    <row r="137" spans="4:14">
      <c r="D137" s="8">
        <v>133</v>
      </c>
      <c r="E137" s="9">
        <v>20</v>
      </c>
      <c r="F137" s="9">
        <v>33</v>
      </c>
      <c r="G137" s="9">
        <v>53</v>
      </c>
      <c r="H137" s="10">
        <v>27</v>
      </c>
      <c r="J137" s="8">
        <v>133</v>
      </c>
      <c r="K137" s="9">
        <v>20</v>
      </c>
      <c r="L137" s="9">
        <v>33</v>
      </c>
      <c r="M137" s="9">
        <v>53</v>
      </c>
      <c r="N137" s="10">
        <v>27</v>
      </c>
    </row>
    <row r="138" spans="4:14">
      <c r="D138" s="8">
        <v>134</v>
      </c>
      <c r="E138" s="9">
        <v>20</v>
      </c>
      <c r="F138" s="9">
        <v>34</v>
      </c>
      <c r="G138" s="9">
        <v>53</v>
      </c>
      <c r="H138" s="10">
        <v>27</v>
      </c>
      <c r="J138" s="8">
        <v>134</v>
      </c>
      <c r="K138" s="9">
        <v>20</v>
      </c>
      <c r="L138" s="9">
        <v>34</v>
      </c>
      <c r="M138" s="9">
        <v>53</v>
      </c>
      <c r="N138" s="10">
        <v>27</v>
      </c>
    </row>
    <row r="139" spans="4:14">
      <c r="D139" s="8">
        <v>135</v>
      </c>
      <c r="E139" s="9">
        <v>20</v>
      </c>
      <c r="F139" s="9">
        <v>34</v>
      </c>
      <c r="G139" s="9">
        <v>54</v>
      </c>
      <c r="H139" s="10">
        <v>27</v>
      </c>
      <c r="J139" s="8">
        <v>135</v>
      </c>
      <c r="K139" s="9">
        <v>20</v>
      </c>
      <c r="L139" s="9">
        <v>34</v>
      </c>
      <c r="M139" s="9">
        <v>54</v>
      </c>
      <c r="N139" s="10">
        <v>27</v>
      </c>
    </row>
    <row r="140" spans="4:14">
      <c r="D140" s="8">
        <v>136</v>
      </c>
      <c r="E140" s="9">
        <v>20</v>
      </c>
      <c r="F140" s="9">
        <v>34</v>
      </c>
      <c r="G140" s="9">
        <v>55</v>
      </c>
      <c r="H140" s="10">
        <v>27</v>
      </c>
      <c r="J140" s="8">
        <v>136</v>
      </c>
      <c r="K140" s="9">
        <v>20</v>
      </c>
      <c r="L140" s="9">
        <v>34</v>
      </c>
      <c r="M140" s="9">
        <v>55</v>
      </c>
      <c r="N140" s="10">
        <v>27</v>
      </c>
    </row>
    <row r="141" spans="4:14">
      <c r="D141" s="8">
        <v>137</v>
      </c>
      <c r="E141" s="9">
        <v>21</v>
      </c>
      <c r="F141" s="9">
        <v>34</v>
      </c>
      <c r="G141" s="9">
        <v>55</v>
      </c>
      <c r="H141" s="10">
        <v>27</v>
      </c>
      <c r="J141" s="8">
        <v>137</v>
      </c>
      <c r="K141" s="9">
        <v>21</v>
      </c>
      <c r="L141" s="9">
        <v>34</v>
      </c>
      <c r="M141" s="9">
        <v>55</v>
      </c>
      <c r="N141" s="10">
        <v>27</v>
      </c>
    </row>
    <row r="142" spans="4:14">
      <c r="D142" s="8">
        <v>138</v>
      </c>
      <c r="E142" s="9">
        <v>21</v>
      </c>
      <c r="F142" s="9">
        <v>35</v>
      </c>
      <c r="G142" s="9">
        <v>55</v>
      </c>
      <c r="H142" s="10">
        <v>27</v>
      </c>
      <c r="J142" s="8">
        <v>138</v>
      </c>
      <c r="K142" s="9">
        <v>21</v>
      </c>
      <c r="L142" s="9">
        <v>35</v>
      </c>
      <c r="M142" s="9">
        <v>55</v>
      </c>
      <c r="N142" s="10">
        <v>27</v>
      </c>
    </row>
    <row r="143" spans="4:14">
      <c r="D143" s="8">
        <v>139</v>
      </c>
      <c r="E143" s="9">
        <v>21</v>
      </c>
      <c r="F143" s="9">
        <v>35</v>
      </c>
      <c r="G143" s="9">
        <v>56</v>
      </c>
      <c r="H143" s="10">
        <v>27</v>
      </c>
      <c r="J143" s="8">
        <v>139</v>
      </c>
      <c r="K143" s="9">
        <v>21</v>
      </c>
      <c r="L143" s="9">
        <v>35</v>
      </c>
      <c r="M143" s="9">
        <v>56</v>
      </c>
      <c r="N143" s="10">
        <v>27</v>
      </c>
    </row>
    <row r="144" spans="4:14">
      <c r="D144" s="8">
        <v>140</v>
      </c>
      <c r="E144" s="9">
        <v>21</v>
      </c>
      <c r="F144" s="9">
        <v>35</v>
      </c>
      <c r="G144" s="9">
        <v>56</v>
      </c>
      <c r="H144" s="10">
        <v>28</v>
      </c>
      <c r="J144" s="8">
        <v>140</v>
      </c>
      <c r="K144" s="9">
        <v>21</v>
      </c>
      <c r="L144" s="9">
        <v>35</v>
      </c>
      <c r="M144" s="9">
        <v>56</v>
      </c>
      <c r="N144" s="10">
        <v>28</v>
      </c>
    </row>
    <row r="145" spans="4:14">
      <c r="D145" s="8">
        <v>141</v>
      </c>
      <c r="E145" s="9">
        <v>21</v>
      </c>
      <c r="F145" s="9">
        <v>35</v>
      </c>
      <c r="G145" s="9">
        <v>57</v>
      </c>
      <c r="H145" s="10">
        <v>28</v>
      </c>
      <c r="J145" s="8">
        <v>141</v>
      </c>
      <c r="K145" s="9">
        <v>21</v>
      </c>
      <c r="L145" s="9">
        <v>35</v>
      </c>
      <c r="M145" s="9">
        <v>57</v>
      </c>
      <c r="N145" s="10">
        <v>28</v>
      </c>
    </row>
    <row r="146" spans="4:14">
      <c r="D146" s="8">
        <v>142</v>
      </c>
      <c r="E146" s="9">
        <v>21</v>
      </c>
      <c r="F146" s="9">
        <v>36</v>
      </c>
      <c r="G146" s="9">
        <v>57</v>
      </c>
      <c r="H146" s="10">
        <v>28</v>
      </c>
      <c r="J146" s="8">
        <v>142</v>
      </c>
      <c r="K146" s="9">
        <v>21</v>
      </c>
      <c r="L146" s="9">
        <v>36</v>
      </c>
      <c r="M146" s="9">
        <v>57</v>
      </c>
      <c r="N146" s="10">
        <v>28</v>
      </c>
    </row>
    <row r="147" spans="4:14">
      <c r="D147" s="8">
        <v>143</v>
      </c>
      <c r="E147" s="9">
        <v>21</v>
      </c>
      <c r="F147" s="9">
        <v>36</v>
      </c>
      <c r="G147" s="9">
        <v>57</v>
      </c>
      <c r="H147" s="10">
        <v>29</v>
      </c>
      <c r="J147" s="8">
        <v>143</v>
      </c>
      <c r="K147" s="9">
        <v>21</v>
      </c>
      <c r="L147" s="9">
        <v>36</v>
      </c>
      <c r="M147" s="9">
        <v>57</v>
      </c>
      <c r="N147" s="10">
        <v>29</v>
      </c>
    </row>
    <row r="148" spans="4:14">
      <c r="D148" s="8">
        <v>144</v>
      </c>
      <c r="E148" s="9">
        <v>22</v>
      </c>
      <c r="F148" s="9">
        <v>36</v>
      </c>
      <c r="G148" s="9">
        <v>57</v>
      </c>
      <c r="H148" s="10">
        <v>29</v>
      </c>
      <c r="J148" s="8">
        <v>144</v>
      </c>
      <c r="K148" s="9">
        <v>22</v>
      </c>
      <c r="L148" s="9">
        <v>36</v>
      </c>
      <c r="M148" s="9">
        <v>57</v>
      </c>
      <c r="N148" s="10">
        <v>29</v>
      </c>
    </row>
    <row r="149" spans="4:14">
      <c r="D149" s="8">
        <v>145</v>
      </c>
      <c r="E149" s="9">
        <v>22</v>
      </c>
      <c r="F149" s="9">
        <v>36</v>
      </c>
      <c r="G149" s="9">
        <v>58</v>
      </c>
      <c r="H149" s="10">
        <v>29</v>
      </c>
      <c r="J149" s="8">
        <v>145</v>
      </c>
      <c r="K149" s="9">
        <v>22</v>
      </c>
      <c r="L149" s="9">
        <v>36</v>
      </c>
      <c r="M149" s="9">
        <v>58</v>
      </c>
      <c r="N149" s="10">
        <v>29</v>
      </c>
    </row>
    <row r="150" spans="4:14">
      <c r="D150" s="8">
        <v>146</v>
      </c>
      <c r="E150" s="9">
        <v>22</v>
      </c>
      <c r="F150" s="9">
        <v>37</v>
      </c>
      <c r="G150" s="9">
        <v>58</v>
      </c>
      <c r="H150" s="10">
        <v>29</v>
      </c>
      <c r="J150" s="8">
        <v>146</v>
      </c>
      <c r="K150" s="9">
        <v>22</v>
      </c>
      <c r="L150" s="9">
        <v>37</v>
      </c>
      <c r="M150" s="9">
        <v>58</v>
      </c>
      <c r="N150" s="10">
        <v>29</v>
      </c>
    </row>
    <row r="151" spans="4:14">
      <c r="D151" s="8">
        <v>147</v>
      </c>
      <c r="E151" s="9">
        <v>22</v>
      </c>
      <c r="F151" s="9">
        <v>37</v>
      </c>
      <c r="G151" s="9">
        <v>59</v>
      </c>
      <c r="H151" s="10">
        <v>29</v>
      </c>
      <c r="J151" s="8">
        <v>147</v>
      </c>
      <c r="K151" s="9">
        <v>22</v>
      </c>
      <c r="L151" s="9">
        <v>37</v>
      </c>
      <c r="M151" s="9">
        <v>59</v>
      </c>
      <c r="N151" s="10">
        <v>29</v>
      </c>
    </row>
    <row r="152" spans="4:14">
      <c r="D152" s="8">
        <v>148</v>
      </c>
      <c r="E152" s="9">
        <v>22</v>
      </c>
      <c r="F152" s="9">
        <v>37</v>
      </c>
      <c r="G152" s="9">
        <v>59</v>
      </c>
      <c r="H152" s="10">
        <v>30</v>
      </c>
      <c r="J152" s="8">
        <v>148</v>
      </c>
      <c r="K152" s="9">
        <v>22</v>
      </c>
      <c r="L152" s="9">
        <v>37</v>
      </c>
      <c r="M152" s="9">
        <v>59</v>
      </c>
      <c r="N152" s="10">
        <v>30</v>
      </c>
    </row>
    <row r="153" spans="4:14">
      <c r="D153" s="8">
        <v>149</v>
      </c>
      <c r="E153" s="9">
        <v>22</v>
      </c>
      <c r="F153" s="9">
        <v>37</v>
      </c>
      <c r="G153" s="9">
        <v>60</v>
      </c>
      <c r="H153" s="10">
        <v>30</v>
      </c>
      <c r="J153" s="8">
        <v>149</v>
      </c>
      <c r="K153" s="9">
        <v>22</v>
      </c>
      <c r="L153" s="9">
        <v>37</v>
      </c>
      <c r="M153" s="9">
        <v>60</v>
      </c>
      <c r="N153" s="10">
        <v>30</v>
      </c>
    </row>
    <row r="154" spans="4:14">
      <c r="D154" s="8">
        <v>150</v>
      </c>
      <c r="E154" s="9">
        <v>23</v>
      </c>
      <c r="F154" s="9">
        <v>37</v>
      </c>
      <c r="G154" s="9">
        <v>60</v>
      </c>
      <c r="H154" s="10">
        <v>30</v>
      </c>
      <c r="J154" s="8">
        <v>150</v>
      </c>
      <c r="K154" s="9">
        <v>23</v>
      </c>
      <c r="L154" s="9">
        <v>37</v>
      </c>
      <c r="M154" s="9">
        <v>60</v>
      </c>
      <c r="N154" s="10">
        <v>30</v>
      </c>
    </row>
    <row r="155" spans="4:14">
      <c r="D155" s="8">
        <v>151</v>
      </c>
      <c r="E155" s="9">
        <v>23</v>
      </c>
      <c r="F155" s="9">
        <v>38</v>
      </c>
      <c r="G155" s="9">
        <v>60</v>
      </c>
      <c r="H155" s="10">
        <v>30</v>
      </c>
      <c r="J155" s="8">
        <v>151</v>
      </c>
      <c r="K155" s="9">
        <v>23</v>
      </c>
      <c r="L155" s="9">
        <v>38</v>
      </c>
      <c r="M155" s="9">
        <v>60</v>
      </c>
      <c r="N155" s="10">
        <v>30</v>
      </c>
    </row>
    <row r="156" spans="4:14">
      <c r="D156" s="8">
        <v>152</v>
      </c>
      <c r="E156" s="9">
        <v>23</v>
      </c>
      <c r="F156" s="9">
        <v>38</v>
      </c>
      <c r="G156" s="9">
        <v>61</v>
      </c>
      <c r="H156" s="10">
        <v>30</v>
      </c>
      <c r="J156" s="8">
        <v>152</v>
      </c>
      <c r="K156" s="9">
        <v>23</v>
      </c>
      <c r="L156" s="9">
        <v>38</v>
      </c>
      <c r="M156" s="9">
        <v>61</v>
      </c>
      <c r="N156" s="10">
        <v>30</v>
      </c>
    </row>
    <row r="157" spans="4:14">
      <c r="D157" s="8">
        <v>153</v>
      </c>
      <c r="E157" s="9">
        <v>23</v>
      </c>
      <c r="F157" s="9">
        <v>38</v>
      </c>
      <c r="G157" s="9">
        <v>61</v>
      </c>
      <c r="H157" s="10">
        <v>31</v>
      </c>
      <c r="J157" s="8">
        <v>153</v>
      </c>
      <c r="K157" s="9">
        <v>23</v>
      </c>
      <c r="L157" s="9">
        <v>38</v>
      </c>
      <c r="M157" s="9">
        <v>61</v>
      </c>
      <c r="N157" s="10">
        <v>31</v>
      </c>
    </row>
    <row r="158" spans="4:14">
      <c r="D158" s="8">
        <v>154</v>
      </c>
      <c r="E158" s="9">
        <v>23</v>
      </c>
      <c r="F158" s="9">
        <v>39</v>
      </c>
      <c r="G158" s="9">
        <v>61</v>
      </c>
      <c r="H158" s="10">
        <v>31</v>
      </c>
      <c r="J158" s="8">
        <v>154</v>
      </c>
      <c r="K158" s="9">
        <v>23</v>
      </c>
      <c r="L158" s="9">
        <v>39</v>
      </c>
      <c r="M158" s="9">
        <v>61</v>
      </c>
      <c r="N158" s="10">
        <v>31</v>
      </c>
    </row>
    <row r="159" spans="4:14">
      <c r="D159" s="8">
        <v>155</v>
      </c>
      <c r="E159" s="9">
        <v>23</v>
      </c>
      <c r="F159" s="9">
        <v>39</v>
      </c>
      <c r="G159" s="9">
        <v>62</v>
      </c>
      <c r="H159" s="10">
        <v>31</v>
      </c>
      <c r="J159" s="8">
        <v>155</v>
      </c>
      <c r="K159" s="9">
        <v>23</v>
      </c>
      <c r="L159" s="9">
        <v>39</v>
      </c>
      <c r="M159" s="9">
        <v>62</v>
      </c>
      <c r="N159" s="10">
        <v>31</v>
      </c>
    </row>
    <row r="160" spans="4:14">
      <c r="D160" s="8">
        <v>156</v>
      </c>
      <c r="E160" s="9">
        <v>23</v>
      </c>
      <c r="F160" s="9">
        <v>39</v>
      </c>
      <c r="G160" s="9">
        <v>63</v>
      </c>
      <c r="H160" s="10">
        <v>31</v>
      </c>
      <c r="J160" s="8">
        <v>156</v>
      </c>
      <c r="K160" s="9">
        <v>23</v>
      </c>
      <c r="L160" s="9">
        <v>39</v>
      </c>
      <c r="M160" s="9">
        <v>63</v>
      </c>
      <c r="N160" s="10">
        <v>31</v>
      </c>
    </row>
    <row r="161" spans="4:14">
      <c r="D161" s="8">
        <v>157</v>
      </c>
      <c r="E161" s="9">
        <v>24</v>
      </c>
      <c r="F161" s="9">
        <v>39</v>
      </c>
      <c r="G161" s="9">
        <v>63</v>
      </c>
      <c r="H161" s="10">
        <v>31</v>
      </c>
      <c r="J161" s="8">
        <v>157</v>
      </c>
      <c r="K161" s="9">
        <v>24</v>
      </c>
      <c r="L161" s="9">
        <v>39</v>
      </c>
      <c r="M161" s="9">
        <v>63</v>
      </c>
      <c r="N161" s="10">
        <v>31</v>
      </c>
    </row>
    <row r="162" spans="4:14">
      <c r="D162" s="8">
        <v>158</v>
      </c>
      <c r="E162" s="9">
        <v>24</v>
      </c>
      <c r="F162" s="9">
        <v>40</v>
      </c>
      <c r="G162" s="9">
        <v>63</v>
      </c>
      <c r="H162" s="10">
        <v>31</v>
      </c>
      <c r="J162" s="8">
        <v>158</v>
      </c>
      <c r="K162" s="9">
        <v>24</v>
      </c>
      <c r="L162" s="9">
        <v>40</v>
      </c>
      <c r="M162" s="9">
        <v>63</v>
      </c>
      <c r="N162" s="10">
        <v>31</v>
      </c>
    </row>
    <row r="163" spans="4:14">
      <c r="D163" s="8">
        <v>159</v>
      </c>
      <c r="E163" s="9">
        <v>24</v>
      </c>
      <c r="F163" s="9">
        <v>40</v>
      </c>
      <c r="G163" s="9">
        <v>64</v>
      </c>
      <c r="H163" s="10">
        <v>31</v>
      </c>
      <c r="J163" s="8">
        <v>159</v>
      </c>
      <c r="K163" s="9">
        <v>24</v>
      </c>
      <c r="L163" s="9">
        <v>40</v>
      </c>
      <c r="M163" s="9">
        <v>64</v>
      </c>
      <c r="N163" s="10">
        <v>31</v>
      </c>
    </row>
    <row r="164" spans="4:14">
      <c r="D164" s="8">
        <v>160</v>
      </c>
      <c r="E164" s="9">
        <v>24</v>
      </c>
      <c r="F164" s="9">
        <v>40</v>
      </c>
      <c r="G164" s="9">
        <v>64</v>
      </c>
      <c r="H164" s="10">
        <v>32</v>
      </c>
      <c r="J164" s="8">
        <v>160</v>
      </c>
      <c r="K164" s="9">
        <v>24</v>
      </c>
      <c r="L164" s="9">
        <v>40</v>
      </c>
      <c r="M164" s="9">
        <v>64</v>
      </c>
      <c r="N164" s="10">
        <v>32</v>
      </c>
    </row>
    <row r="165" spans="4:14">
      <c r="D165" s="8">
        <v>161</v>
      </c>
      <c r="E165" s="9">
        <v>24</v>
      </c>
      <c r="F165" s="9">
        <v>40</v>
      </c>
      <c r="G165" s="9">
        <v>65</v>
      </c>
      <c r="H165" s="10">
        <v>32</v>
      </c>
      <c r="J165" s="8">
        <v>161</v>
      </c>
      <c r="K165" s="9">
        <v>24</v>
      </c>
      <c r="L165" s="9">
        <v>40</v>
      </c>
      <c r="M165" s="9">
        <v>65</v>
      </c>
      <c r="N165" s="10">
        <v>32</v>
      </c>
    </row>
    <row r="166" spans="4:14">
      <c r="D166" s="8">
        <v>162</v>
      </c>
      <c r="E166" s="9">
        <v>24</v>
      </c>
      <c r="F166" s="9">
        <v>41</v>
      </c>
      <c r="G166" s="9">
        <v>65</v>
      </c>
      <c r="H166" s="10">
        <v>32</v>
      </c>
      <c r="J166" s="8">
        <v>162</v>
      </c>
      <c r="K166" s="9">
        <v>24</v>
      </c>
      <c r="L166" s="9">
        <v>41</v>
      </c>
      <c r="M166" s="9">
        <v>65</v>
      </c>
      <c r="N166" s="10">
        <v>32</v>
      </c>
    </row>
    <row r="167" spans="4:14">
      <c r="D167" s="8">
        <v>163</v>
      </c>
      <c r="E167" s="9">
        <v>24</v>
      </c>
      <c r="F167" s="9">
        <v>41</v>
      </c>
      <c r="G167" s="9">
        <v>65</v>
      </c>
      <c r="H167" s="10">
        <v>33</v>
      </c>
      <c r="J167" s="8">
        <v>163</v>
      </c>
      <c r="K167" s="9">
        <v>24</v>
      </c>
      <c r="L167" s="9">
        <v>41</v>
      </c>
      <c r="M167" s="9">
        <v>65</v>
      </c>
      <c r="N167" s="10">
        <v>33</v>
      </c>
    </row>
    <row r="168" spans="4:14">
      <c r="D168" s="8">
        <v>164</v>
      </c>
      <c r="E168" s="9">
        <v>25</v>
      </c>
      <c r="F168" s="9">
        <v>41</v>
      </c>
      <c r="G168" s="9">
        <v>65</v>
      </c>
      <c r="H168" s="10">
        <v>33</v>
      </c>
      <c r="J168" s="8">
        <v>164</v>
      </c>
      <c r="K168" s="9">
        <v>25</v>
      </c>
      <c r="L168" s="9">
        <v>41</v>
      </c>
      <c r="M168" s="9">
        <v>65</v>
      </c>
      <c r="N168" s="10">
        <v>33</v>
      </c>
    </row>
    <row r="169" spans="4:14">
      <c r="D169" s="8">
        <v>165</v>
      </c>
      <c r="E169" s="9">
        <v>25</v>
      </c>
      <c r="F169" s="9">
        <v>41</v>
      </c>
      <c r="G169" s="9">
        <v>66</v>
      </c>
      <c r="H169" s="10">
        <v>33</v>
      </c>
      <c r="J169" s="8">
        <v>165</v>
      </c>
      <c r="K169" s="9">
        <v>25</v>
      </c>
      <c r="L169" s="9">
        <v>41</v>
      </c>
      <c r="M169" s="9">
        <v>66</v>
      </c>
      <c r="N169" s="10">
        <v>33</v>
      </c>
    </row>
    <row r="170" spans="4:14">
      <c r="D170" s="8">
        <v>166</v>
      </c>
      <c r="E170" s="9">
        <v>25</v>
      </c>
      <c r="F170" s="9">
        <v>42</v>
      </c>
      <c r="G170" s="9">
        <v>66</v>
      </c>
      <c r="H170" s="10">
        <v>33</v>
      </c>
      <c r="J170" s="8">
        <v>166</v>
      </c>
      <c r="K170" s="9">
        <v>25</v>
      </c>
      <c r="L170" s="9">
        <v>42</v>
      </c>
      <c r="M170" s="9">
        <v>66</v>
      </c>
      <c r="N170" s="10">
        <v>33</v>
      </c>
    </row>
    <row r="171" spans="4:14">
      <c r="D171" s="8">
        <v>167</v>
      </c>
      <c r="E171" s="9">
        <v>25</v>
      </c>
      <c r="F171" s="9">
        <v>42</v>
      </c>
      <c r="G171" s="9">
        <v>67</v>
      </c>
      <c r="H171" s="10">
        <v>33</v>
      </c>
      <c r="J171" s="8">
        <v>167</v>
      </c>
      <c r="K171" s="9">
        <v>25</v>
      </c>
      <c r="L171" s="9">
        <v>42</v>
      </c>
      <c r="M171" s="9">
        <v>67</v>
      </c>
      <c r="N171" s="10">
        <v>33</v>
      </c>
    </row>
    <row r="172" spans="4:14">
      <c r="D172" s="8">
        <v>168</v>
      </c>
      <c r="E172" s="9">
        <v>25</v>
      </c>
      <c r="F172" s="9">
        <v>42</v>
      </c>
      <c r="G172" s="9">
        <v>67</v>
      </c>
      <c r="H172" s="10">
        <v>34</v>
      </c>
      <c r="J172" s="8">
        <v>168</v>
      </c>
      <c r="K172" s="9">
        <v>25</v>
      </c>
      <c r="L172" s="9">
        <v>42</v>
      </c>
      <c r="M172" s="9">
        <v>67</v>
      </c>
      <c r="N172" s="10">
        <v>34</v>
      </c>
    </row>
    <row r="173" spans="4:14">
      <c r="D173" s="8">
        <v>169</v>
      </c>
      <c r="E173" s="9">
        <v>25</v>
      </c>
      <c r="F173" s="9">
        <v>42</v>
      </c>
      <c r="G173" s="9">
        <v>68</v>
      </c>
      <c r="H173" s="10">
        <v>34</v>
      </c>
      <c r="J173" s="8">
        <v>169</v>
      </c>
      <c r="K173" s="9">
        <v>25</v>
      </c>
      <c r="L173" s="9">
        <v>42</v>
      </c>
      <c r="M173" s="9">
        <v>68</v>
      </c>
      <c r="N173" s="10">
        <v>34</v>
      </c>
    </row>
    <row r="174" spans="4:14">
      <c r="D174" s="8">
        <v>170</v>
      </c>
      <c r="E174" s="9">
        <v>26</v>
      </c>
      <c r="F174" s="9">
        <v>42</v>
      </c>
      <c r="G174" s="9">
        <v>68</v>
      </c>
      <c r="H174" s="10">
        <v>34</v>
      </c>
      <c r="J174" s="8">
        <v>170</v>
      </c>
      <c r="K174" s="9">
        <v>26</v>
      </c>
      <c r="L174" s="9">
        <v>42</v>
      </c>
      <c r="M174" s="9">
        <v>68</v>
      </c>
      <c r="N174" s="10">
        <v>34</v>
      </c>
    </row>
    <row r="175" spans="4:14">
      <c r="D175" s="8">
        <v>171</v>
      </c>
      <c r="E175" s="9">
        <v>26</v>
      </c>
      <c r="F175" s="9">
        <v>43</v>
      </c>
      <c r="G175" s="9">
        <v>68</v>
      </c>
      <c r="H175" s="10">
        <v>34</v>
      </c>
      <c r="J175" s="8">
        <v>171</v>
      </c>
      <c r="K175" s="9">
        <v>26</v>
      </c>
      <c r="L175" s="9">
        <v>43</v>
      </c>
      <c r="M175" s="9">
        <v>68</v>
      </c>
      <c r="N175" s="10">
        <v>34</v>
      </c>
    </row>
    <row r="176" spans="4:14">
      <c r="D176" s="8">
        <v>172</v>
      </c>
      <c r="E176" s="9">
        <v>26</v>
      </c>
      <c r="F176" s="9">
        <v>43</v>
      </c>
      <c r="G176" s="9">
        <v>69</v>
      </c>
      <c r="H176" s="10">
        <v>34</v>
      </c>
      <c r="J176" s="8">
        <v>172</v>
      </c>
      <c r="K176" s="9">
        <v>26</v>
      </c>
      <c r="L176" s="9">
        <v>43</v>
      </c>
      <c r="M176" s="9">
        <v>69</v>
      </c>
      <c r="N176" s="10">
        <v>34</v>
      </c>
    </row>
    <row r="177" spans="4:14">
      <c r="D177" s="8">
        <v>173</v>
      </c>
      <c r="E177" s="9">
        <v>26</v>
      </c>
      <c r="F177" s="9">
        <v>43</v>
      </c>
      <c r="G177" s="9">
        <v>69</v>
      </c>
      <c r="H177" s="10">
        <v>35</v>
      </c>
      <c r="J177" s="8">
        <v>173</v>
      </c>
      <c r="K177" s="9">
        <v>26</v>
      </c>
      <c r="L177" s="9">
        <v>43</v>
      </c>
      <c r="M177" s="9">
        <v>69</v>
      </c>
      <c r="N177" s="10">
        <v>35</v>
      </c>
    </row>
    <row r="178" spans="4:14">
      <c r="D178" s="8">
        <v>174</v>
      </c>
      <c r="E178" s="9">
        <v>26</v>
      </c>
      <c r="F178" s="9">
        <v>44</v>
      </c>
      <c r="G178" s="9">
        <v>69</v>
      </c>
      <c r="H178" s="10">
        <v>35</v>
      </c>
      <c r="J178" s="8">
        <v>174</v>
      </c>
      <c r="K178" s="9">
        <v>26</v>
      </c>
      <c r="L178" s="9">
        <v>44</v>
      </c>
      <c r="M178" s="9">
        <v>69</v>
      </c>
      <c r="N178" s="10">
        <v>35</v>
      </c>
    </row>
    <row r="179" spans="4:14">
      <c r="D179" s="8">
        <v>175</v>
      </c>
      <c r="E179" s="9">
        <v>26</v>
      </c>
      <c r="F179" s="9">
        <v>44</v>
      </c>
      <c r="G179" s="9">
        <v>70</v>
      </c>
      <c r="H179" s="10">
        <v>35</v>
      </c>
      <c r="J179" s="8">
        <v>175</v>
      </c>
      <c r="K179" s="9">
        <v>26</v>
      </c>
      <c r="L179" s="9">
        <v>44</v>
      </c>
      <c r="M179" s="9">
        <v>70</v>
      </c>
      <c r="N179" s="10">
        <v>35</v>
      </c>
    </row>
    <row r="180" spans="4:14">
      <c r="D180" s="8">
        <v>176</v>
      </c>
      <c r="E180" s="9">
        <v>26</v>
      </c>
      <c r="F180" s="9">
        <v>44</v>
      </c>
      <c r="G180" s="9">
        <v>71</v>
      </c>
      <c r="H180" s="10">
        <v>35</v>
      </c>
      <c r="J180" s="8">
        <v>176</v>
      </c>
      <c r="K180" s="9">
        <v>26</v>
      </c>
      <c r="L180" s="9">
        <v>44</v>
      </c>
      <c r="M180" s="9">
        <v>71</v>
      </c>
      <c r="N180" s="10">
        <v>35</v>
      </c>
    </row>
    <row r="181" spans="4:14">
      <c r="D181" s="8">
        <v>177</v>
      </c>
      <c r="E181" s="9">
        <v>27</v>
      </c>
      <c r="F181" s="9">
        <v>44</v>
      </c>
      <c r="G181" s="9">
        <v>71</v>
      </c>
      <c r="H181" s="10">
        <v>35</v>
      </c>
      <c r="J181" s="8">
        <v>177</v>
      </c>
      <c r="K181" s="9">
        <v>27</v>
      </c>
      <c r="L181" s="9">
        <v>44</v>
      </c>
      <c r="M181" s="9">
        <v>71</v>
      </c>
      <c r="N181" s="10">
        <v>35</v>
      </c>
    </row>
    <row r="182" spans="4:14">
      <c r="D182" s="8">
        <v>178</v>
      </c>
      <c r="E182" s="9">
        <v>27</v>
      </c>
      <c r="F182" s="9">
        <v>45</v>
      </c>
      <c r="G182" s="9">
        <v>71</v>
      </c>
      <c r="H182" s="10">
        <v>35</v>
      </c>
      <c r="J182" s="8">
        <v>178</v>
      </c>
      <c r="K182" s="9">
        <v>27</v>
      </c>
      <c r="L182" s="9">
        <v>45</v>
      </c>
      <c r="M182" s="9">
        <v>71</v>
      </c>
      <c r="N182" s="10">
        <v>35</v>
      </c>
    </row>
    <row r="183" spans="4:14">
      <c r="D183" s="8">
        <v>179</v>
      </c>
      <c r="E183" s="9">
        <v>27</v>
      </c>
      <c r="F183" s="9">
        <v>45</v>
      </c>
      <c r="G183" s="9">
        <v>72</v>
      </c>
      <c r="H183" s="10">
        <v>35</v>
      </c>
      <c r="J183" s="8">
        <v>179</v>
      </c>
      <c r="K183" s="9">
        <v>27</v>
      </c>
      <c r="L183" s="9">
        <v>45</v>
      </c>
      <c r="M183" s="9">
        <v>72</v>
      </c>
      <c r="N183" s="10">
        <v>35</v>
      </c>
    </row>
    <row r="184" spans="4:14">
      <c r="D184" s="8">
        <v>180</v>
      </c>
      <c r="E184" s="9">
        <v>27</v>
      </c>
      <c r="F184" s="9">
        <v>45</v>
      </c>
      <c r="G184" s="9">
        <v>72</v>
      </c>
      <c r="H184" s="10">
        <v>36</v>
      </c>
      <c r="J184" s="8">
        <v>180</v>
      </c>
      <c r="K184" s="9">
        <v>27</v>
      </c>
      <c r="L184" s="9">
        <v>45</v>
      </c>
      <c r="M184" s="9">
        <v>72</v>
      </c>
      <c r="N184" s="10">
        <v>36</v>
      </c>
    </row>
    <row r="185" spans="4:14">
      <c r="D185" s="8">
        <v>181</v>
      </c>
      <c r="E185" s="9">
        <v>27</v>
      </c>
      <c r="F185" s="9">
        <v>45</v>
      </c>
      <c r="G185" s="9">
        <v>73</v>
      </c>
      <c r="H185" s="10">
        <v>36</v>
      </c>
      <c r="J185" s="8">
        <v>181</v>
      </c>
      <c r="K185" s="9">
        <v>27</v>
      </c>
      <c r="L185" s="9">
        <v>45</v>
      </c>
      <c r="M185" s="9">
        <v>73</v>
      </c>
      <c r="N185" s="10">
        <v>36</v>
      </c>
    </row>
    <row r="186" spans="4:14">
      <c r="D186" s="8">
        <v>182</v>
      </c>
      <c r="E186" s="9">
        <v>27</v>
      </c>
      <c r="F186" s="9">
        <v>46</v>
      </c>
      <c r="G186" s="9">
        <v>73</v>
      </c>
      <c r="H186" s="10">
        <v>36</v>
      </c>
      <c r="J186" s="8">
        <v>182</v>
      </c>
      <c r="K186" s="9">
        <v>27</v>
      </c>
      <c r="L186" s="9">
        <v>46</v>
      </c>
      <c r="M186" s="9">
        <v>73</v>
      </c>
      <c r="N186" s="10">
        <v>36</v>
      </c>
    </row>
    <row r="187" spans="4:14">
      <c r="D187" s="8">
        <v>183</v>
      </c>
      <c r="E187" s="9">
        <v>27</v>
      </c>
      <c r="F187" s="9">
        <v>46</v>
      </c>
      <c r="G187" s="9">
        <v>73</v>
      </c>
      <c r="H187" s="10">
        <v>37</v>
      </c>
      <c r="J187" s="8">
        <v>183</v>
      </c>
      <c r="K187" s="9">
        <v>27</v>
      </c>
      <c r="L187" s="9">
        <v>46</v>
      </c>
      <c r="M187" s="9">
        <v>73</v>
      </c>
      <c r="N187" s="10">
        <v>37</v>
      </c>
    </row>
    <row r="188" spans="4:14">
      <c r="D188" s="8">
        <v>184</v>
      </c>
      <c r="E188" s="9">
        <v>28</v>
      </c>
      <c r="F188" s="9">
        <v>46</v>
      </c>
      <c r="G188" s="9">
        <v>73</v>
      </c>
      <c r="H188" s="10">
        <v>37</v>
      </c>
      <c r="J188" s="8">
        <v>184</v>
      </c>
      <c r="K188" s="9">
        <v>28</v>
      </c>
      <c r="L188" s="9">
        <v>46</v>
      </c>
      <c r="M188" s="9">
        <v>73</v>
      </c>
      <c r="N188" s="10">
        <v>37</v>
      </c>
    </row>
    <row r="189" spans="4:14">
      <c r="D189" s="8">
        <v>185</v>
      </c>
      <c r="E189" s="9">
        <v>28</v>
      </c>
      <c r="F189" s="9">
        <v>46</v>
      </c>
      <c r="G189" s="9">
        <v>74</v>
      </c>
      <c r="H189" s="10">
        <v>37</v>
      </c>
      <c r="J189" s="8">
        <v>185</v>
      </c>
      <c r="K189" s="9">
        <v>28</v>
      </c>
      <c r="L189" s="9">
        <v>46</v>
      </c>
      <c r="M189" s="9">
        <v>74</v>
      </c>
      <c r="N189" s="10">
        <v>37</v>
      </c>
    </row>
    <row r="190" spans="4:14">
      <c r="D190" s="8">
        <v>186</v>
      </c>
      <c r="E190" s="9">
        <v>28</v>
      </c>
      <c r="F190" s="9">
        <v>47</v>
      </c>
      <c r="G190" s="9">
        <v>74</v>
      </c>
      <c r="H190" s="10">
        <v>37</v>
      </c>
      <c r="J190" s="8">
        <v>186</v>
      </c>
      <c r="K190" s="9">
        <v>28</v>
      </c>
      <c r="L190" s="9">
        <v>47</v>
      </c>
      <c r="M190" s="9">
        <v>74</v>
      </c>
      <c r="N190" s="10">
        <v>37</v>
      </c>
    </row>
    <row r="191" spans="4:14">
      <c r="D191" s="8">
        <v>187</v>
      </c>
      <c r="E191" s="9">
        <v>28</v>
      </c>
      <c r="F191" s="9">
        <v>47</v>
      </c>
      <c r="G191" s="9">
        <v>75</v>
      </c>
      <c r="H191" s="10">
        <v>37</v>
      </c>
      <c r="J191" s="8">
        <v>187</v>
      </c>
      <c r="K191" s="9">
        <v>28</v>
      </c>
      <c r="L191" s="9">
        <v>47</v>
      </c>
      <c r="M191" s="9">
        <v>75</v>
      </c>
      <c r="N191" s="10">
        <v>37</v>
      </c>
    </row>
    <row r="192" spans="4:14">
      <c r="D192" s="8">
        <v>188</v>
      </c>
      <c r="E192" s="9">
        <v>28</v>
      </c>
      <c r="F192" s="9">
        <v>47</v>
      </c>
      <c r="G192" s="9">
        <v>75</v>
      </c>
      <c r="H192" s="10">
        <v>38</v>
      </c>
      <c r="J192" s="8">
        <v>188</v>
      </c>
      <c r="K192" s="9">
        <v>28</v>
      </c>
      <c r="L192" s="9">
        <v>47</v>
      </c>
      <c r="M192" s="9">
        <v>75</v>
      </c>
      <c r="N192" s="10">
        <v>38</v>
      </c>
    </row>
    <row r="193" spans="4:14">
      <c r="D193" s="8">
        <v>189</v>
      </c>
      <c r="E193" s="9">
        <v>28</v>
      </c>
      <c r="F193" s="9">
        <v>47</v>
      </c>
      <c r="G193" s="9">
        <v>76</v>
      </c>
      <c r="H193" s="10">
        <v>38</v>
      </c>
      <c r="J193" s="8">
        <v>189</v>
      </c>
      <c r="K193" s="9">
        <v>28</v>
      </c>
      <c r="L193" s="9">
        <v>47</v>
      </c>
      <c r="M193" s="9">
        <v>76</v>
      </c>
      <c r="N193" s="10">
        <v>38</v>
      </c>
    </row>
    <row r="194" spans="4:14">
      <c r="D194" s="8">
        <v>190</v>
      </c>
      <c r="E194" s="9">
        <v>29</v>
      </c>
      <c r="F194" s="9">
        <v>47</v>
      </c>
      <c r="G194" s="9">
        <v>76</v>
      </c>
      <c r="H194" s="10">
        <v>38</v>
      </c>
      <c r="J194" s="8">
        <v>190</v>
      </c>
      <c r="K194" s="9">
        <v>29</v>
      </c>
      <c r="L194" s="9">
        <v>47</v>
      </c>
      <c r="M194" s="9">
        <v>76</v>
      </c>
      <c r="N194" s="10">
        <v>38</v>
      </c>
    </row>
    <row r="195" spans="4:14">
      <c r="D195" s="8">
        <v>191</v>
      </c>
      <c r="E195" s="9">
        <v>29</v>
      </c>
      <c r="F195" s="9">
        <v>48</v>
      </c>
      <c r="G195" s="9">
        <v>76</v>
      </c>
      <c r="H195" s="10">
        <v>38</v>
      </c>
      <c r="J195" s="8">
        <v>191</v>
      </c>
      <c r="K195" s="9">
        <v>29</v>
      </c>
      <c r="L195" s="9">
        <v>48</v>
      </c>
      <c r="M195" s="9">
        <v>76</v>
      </c>
      <c r="N195" s="10">
        <v>38</v>
      </c>
    </row>
    <row r="196" spans="4:14">
      <c r="D196" s="8">
        <v>192</v>
      </c>
      <c r="E196" s="9">
        <v>29</v>
      </c>
      <c r="F196" s="9">
        <v>48</v>
      </c>
      <c r="G196" s="9">
        <v>77</v>
      </c>
      <c r="H196" s="10">
        <v>38</v>
      </c>
      <c r="J196" s="8">
        <v>192</v>
      </c>
      <c r="K196" s="9">
        <v>29</v>
      </c>
      <c r="L196" s="9">
        <v>48</v>
      </c>
      <c r="M196" s="9">
        <v>77</v>
      </c>
      <c r="N196" s="10">
        <v>38</v>
      </c>
    </row>
    <row r="197" spans="4:14">
      <c r="D197" s="8">
        <v>193</v>
      </c>
      <c r="E197" s="9">
        <v>29</v>
      </c>
      <c r="F197" s="9">
        <v>48</v>
      </c>
      <c r="G197" s="9">
        <v>77</v>
      </c>
      <c r="H197" s="10">
        <v>39</v>
      </c>
      <c r="J197" s="8">
        <v>193</v>
      </c>
      <c r="K197" s="9">
        <v>29</v>
      </c>
      <c r="L197" s="9">
        <v>48</v>
      </c>
      <c r="M197" s="9">
        <v>77</v>
      </c>
      <c r="N197" s="10">
        <v>39</v>
      </c>
    </row>
    <row r="198" spans="4:14">
      <c r="D198" s="8">
        <v>194</v>
      </c>
      <c r="E198" s="9">
        <v>29</v>
      </c>
      <c r="F198" s="9">
        <v>49</v>
      </c>
      <c r="G198" s="9">
        <v>77</v>
      </c>
      <c r="H198" s="10">
        <v>39</v>
      </c>
      <c r="J198" s="8">
        <v>194</v>
      </c>
      <c r="K198" s="9">
        <v>29</v>
      </c>
      <c r="L198" s="9">
        <v>49</v>
      </c>
      <c r="M198" s="9">
        <v>77</v>
      </c>
      <c r="N198" s="10">
        <v>39</v>
      </c>
    </row>
    <row r="199" spans="4:14">
      <c r="D199" s="8">
        <v>195</v>
      </c>
      <c r="E199" s="9">
        <v>29</v>
      </c>
      <c r="F199" s="9">
        <v>49</v>
      </c>
      <c r="G199" s="9">
        <v>78</v>
      </c>
      <c r="H199" s="10">
        <v>39</v>
      </c>
      <c r="J199" s="8">
        <v>195</v>
      </c>
      <c r="K199" s="9">
        <v>29</v>
      </c>
      <c r="L199" s="9">
        <v>49</v>
      </c>
      <c r="M199" s="9">
        <v>78</v>
      </c>
      <c r="N199" s="10">
        <v>39</v>
      </c>
    </row>
    <row r="200" spans="4:14">
      <c r="D200" s="8">
        <v>196</v>
      </c>
      <c r="E200" s="9">
        <v>29</v>
      </c>
      <c r="F200" s="9">
        <v>49</v>
      </c>
      <c r="G200" s="9">
        <v>79</v>
      </c>
      <c r="H200" s="10">
        <v>39</v>
      </c>
      <c r="J200" s="8">
        <v>196</v>
      </c>
      <c r="K200" s="9">
        <v>29</v>
      </c>
      <c r="L200" s="9">
        <v>49</v>
      </c>
      <c r="M200" s="9">
        <v>79</v>
      </c>
      <c r="N200" s="10">
        <v>39</v>
      </c>
    </row>
    <row r="201" spans="4:14">
      <c r="D201" s="8">
        <v>197</v>
      </c>
      <c r="E201" s="9">
        <v>30</v>
      </c>
      <c r="F201" s="9">
        <v>49</v>
      </c>
      <c r="G201" s="9">
        <v>79</v>
      </c>
      <c r="H201" s="10">
        <v>39</v>
      </c>
      <c r="J201" s="8">
        <v>197</v>
      </c>
      <c r="K201" s="9">
        <v>30</v>
      </c>
      <c r="L201" s="9">
        <v>49</v>
      </c>
      <c r="M201" s="9">
        <v>79</v>
      </c>
      <c r="N201" s="10">
        <v>39</v>
      </c>
    </row>
    <row r="202" spans="4:14">
      <c r="D202" s="8">
        <v>198</v>
      </c>
      <c r="E202" s="9">
        <v>30</v>
      </c>
      <c r="F202" s="9">
        <v>50</v>
      </c>
      <c r="G202" s="9">
        <v>79</v>
      </c>
      <c r="H202" s="10">
        <v>39</v>
      </c>
      <c r="J202" s="8">
        <v>198</v>
      </c>
      <c r="K202" s="9">
        <v>30</v>
      </c>
      <c r="L202" s="9">
        <v>50</v>
      </c>
      <c r="M202" s="9">
        <v>79</v>
      </c>
      <c r="N202" s="10">
        <v>39</v>
      </c>
    </row>
    <row r="203" spans="4:14">
      <c r="D203" s="8">
        <v>199</v>
      </c>
      <c r="E203" s="9">
        <v>30</v>
      </c>
      <c r="F203" s="9">
        <v>50</v>
      </c>
      <c r="G203" s="9">
        <v>80</v>
      </c>
      <c r="H203" s="10">
        <v>39</v>
      </c>
      <c r="J203" s="8">
        <v>199</v>
      </c>
      <c r="K203" s="9">
        <v>30</v>
      </c>
      <c r="L203" s="9">
        <v>50</v>
      </c>
      <c r="M203" s="9">
        <v>80</v>
      </c>
      <c r="N203" s="10">
        <v>39</v>
      </c>
    </row>
    <row r="204" spans="4:14">
      <c r="D204" s="8">
        <v>200</v>
      </c>
      <c r="E204" s="9">
        <v>30</v>
      </c>
      <c r="F204" s="9">
        <v>50</v>
      </c>
      <c r="G204" s="9">
        <v>80</v>
      </c>
      <c r="H204" s="10">
        <v>40</v>
      </c>
      <c r="J204" s="8">
        <v>200</v>
      </c>
      <c r="K204" s="9">
        <v>30</v>
      </c>
      <c r="L204" s="9">
        <v>50</v>
      </c>
      <c r="M204" s="9">
        <v>80</v>
      </c>
      <c r="N204" s="10">
        <v>40</v>
      </c>
    </row>
    <row r="205" spans="4:14">
      <c r="D205" s="8">
        <v>201</v>
      </c>
      <c r="E205" s="9">
        <v>30</v>
      </c>
      <c r="F205" s="9">
        <v>50</v>
      </c>
      <c r="G205" s="9">
        <v>81</v>
      </c>
      <c r="H205" s="10">
        <v>40</v>
      </c>
      <c r="J205" s="8">
        <v>201</v>
      </c>
      <c r="K205" s="9">
        <v>30</v>
      </c>
      <c r="L205" s="9">
        <v>50</v>
      </c>
      <c r="M205" s="9">
        <v>81</v>
      </c>
      <c r="N205" s="10">
        <v>40</v>
      </c>
    </row>
    <row r="206" spans="4:14">
      <c r="D206" s="8">
        <v>202</v>
      </c>
      <c r="E206" s="9">
        <v>30</v>
      </c>
      <c r="F206" s="9">
        <v>51</v>
      </c>
      <c r="G206" s="9">
        <v>81</v>
      </c>
      <c r="H206" s="10">
        <v>40</v>
      </c>
      <c r="J206" s="8">
        <v>202</v>
      </c>
      <c r="K206" s="9">
        <v>30</v>
      </c>
      <c r="L206" s="9">
        <v>51</v>
      </c>
      <c r="M206" s="9">
        <v>81</v>
      </c>
      <c r="N206" s="10">
        <v>40</v>
      </c>
    </row>
    <row r="207" spans="4:14">
      <c r="D207" s="8">
        <v>203</v>
      </c>
      <c r="E207" s="9">
        <v>30</v>
      </c>
      <c r="F207" s="9">
        <v>51</v>
      </c>
      <c r="G207" s="9">
        <v>81</v>
      </c>
      <c r="H207" s="10">
        <v>41</v>
      </c>
      <c r="J207" s="8">
        <v>203</v>
      </c>
      <c r="K207" s="9">
        <v>30</v>
      </c>
      <c r="L207" s="9">
        <v>51</v>
      </c>
      <c r="M207" s="9">
        <v>81</v>
      </c>
      <c r="N207" s="10">
        <v>41</v>
      </c>
    </row>
    <row r="208" spans="4:14">
      <c r="D208" s="8">
        <v>204</v>
      </c>
      <c r="E208" s="9">
        <v>31</v>
      </c>
      <c r="F208" s="9">
        <v>51</v>
      </c>
      <c r="G208" s="9">
        <v>81</v>
      </c>
      <c r="H208" s="10">
        <v>41</v>
      </c>
      <c r="J208" s="8">
        <v>204</v>
      </c>
      <c r="K208" s="9">
        <v>31</v>
      </c>
      <c r="L208" s="9">
        <v>51</v>
      </c>
      <c r="M208" s="9">
        <v>81</v>
      </c>
      <c r="N208" s="10">
        <v>41</v>
      </c>
    </row>
    <row r="209" spans="4:14">
      <c r="D209" s="8">
        <v>205</v>
      </c>
      <c r="E209" s="9">
        <v>31</v>
      </c>
      <c r="F209" s="9">
        <v>51</v>
      </c>
      <c r="G209" s="9">
        <v>82</v>
      </c>
      <c r="H209" s="10">
        <v>41</v>
      </c>
      <c r="J209" s="8">
        <v>205</v>
      </c>
      <c r="K209" s="9">
        <v>31</v>
      </c>
      <c r="L209" s="9">
        <v>51</v>
      </c>
      <c r="M209" s="9">
        <v>82</v>
      </c>
      <c r="N209" s="10">
        <v>41</v>
      </c>
    </row>
    <row r="210" spans="4:14">
      <c r="D210" s="8">
        <v>206</v>
      </c>
      <c r="E210" s="9">
        <v>31</v>
      </c>
      <c r="F210" s="9">
        <v>52</v>
      </c>
      <c r="G210" s="9">
        <v>82</v>
      </c>
      <c r="H210" s="10">
        <v>41</v>
      </c>
      <c r="J210" s="8">
        <v>206</v>
      </c>
      <c r="K210" s="9">
        <v>31</v>
      </c>
      <c r="L210" s="9">
        <v>52</v>
      </c>
      <c r="M210" s="9">
        <v>82</v>
      </c>
      <c r="N210" s="10">
        <v>41</v>
      </c>
    </row>
    <row r="211" spans="4:14">
      <c r="D211" s="8">
        <v>207</v>
      </c>
      <c r="E211" s="9">
        <v>31</v>
      </c>
      <c r="F211" s="9">
        <v>52</v>
      </c>
      <c r="G211" s="9">
        <v>83</v>
      </c>
      <c r="H211" s="10">
        <v>41</v>
      </c>
      <c r="J211" s="8">
        <v>207</v>
      </c>
      <c r="K211" s="9">
        <v>31</v>
      </c>
      <c r="L211" s="9">
        <v>52</v>
      </c>
      <c r="M211" s="9">
        <v>83</v>
      </c>
      <c r="N211" s="10">
        <v>41</v>
      </c>
    </row>
    <row r="212" spans="4:14">
      <c r="D212" s="8">
        <v>208</v>
      </c>
      <c r="E212" s="9">
        <v>31</v>
      </c>
      <c r="F212" s="9">
        <v>52</v>
      </c>
      <c r="G212" s="9">
        <v>83</v>
      </c>
      <c r="H212" s="10">
        <v>42</v>
      </c>
      <c r="J212" s="8">
        <v>208</v>
      </c>
      <c r="K212" s="9">
        <v>31</v>
      </c>
      <c r="L212" s="9">
        <v>52</v>
      </c>
      <c r="M212" s="9">
        <v>83</v>
      </c>
      <c r="N212" s="10">
        <v>42</v>
      </c>
    </row>
    <row r="213" spans="4:14">
      <c r="D213" s="8">
        <v>209</v>
      </c>
      <c r="E213" s="9">
        <v>31</v>
      </c>
      <c r="F213" s="9">
        <v>52</v>
      </c>
      <c r="G213" s="9">
        <v>84</v>
      </c>
      <c r="H213" s="10">
        <v>42</v>
      </c>
      <c r="J213" s="8">
        <v>209</v>
      </c>
      <c r="K213" s="9">
        <v>31</v>
      </c>
      <c r="L213" s="9">
        <v>52</v>
      </c>
      <c r="M213" s="9">
        <v>84</v>
      </c>
      <c r="N213" s="10">
        <v>42</v>
      </c>
    </row>
    <row r="214" spans="4:14">
      <c r="D214" s="8">
        <v>210</v>
      </c>
      <c r="E214" s="9">
        <v>32</v>
      </c>
      <c r="F214" s="9">
        <v>52</v>
      </c>
      <c r="G214" s="9">
        <v>84</v>
      </c>
      <c r="H214" s="10">
        <v>42</v>
      </c>
      <c r="J214" s="8">
        <v>210</v>
      </c>
      <c r="K214" s="9">
        <v>32</v>
      </c>
      <c r="L214" s="9">
        <v>52</v>
      </c>
      <c r="M214" s="9">
        <v>84</v>
      </c>
      <c r="N214" s="10">
        <v>42</v>
      </c>
    </row>
    <row r="215" spans="4:14">
      <c r="D215" s="8">
        <v>211</v>
      </c>
      <c r="E215" s="9">
        <v>32</v>
      </c>
      <c r="F215" s="9">
        <v>53</v>
      </c>
      <c r="G215" s="9">
        <v>84</v>
      </c>
      <c r="H215" s="10">
        <v>42</v>
      </c>
      <c r="J215" s="8">
        <v>211</v>
      </c>
      <c r="K215" s="9">
        <v>32</v>
      </c>
      <c r="L215" s="9">
        <v>53</v>
      </c>
      <c r="M215" s="9">
        <v>84</v>
      </c>
      <c r="N215" s="10">
        <v>42</v>
      </c>
    </row>
    <row r="216" spans="4:14">
      <c r="D216" s="8">
        <v>212</v>
      </c>
      <c r="E216" s="9">
        <v>32</v>
      </c>
      <c r="F216" s="9">
        <v>53</v>
      </c>
      <c r="G216" s="9">
        <v>85</v>
      </c>
      <c r="H216" s="10">
        <v>42</v>
      </c>
      <c r="J216" s="8">
        <v>212</v>
      </c>
      <c r="K216" s="9">
        <v>32</v>
      </c>
      <c r="L216" s="9">
        <v>53</v>
      </c>
      <c r="M216" s="9">
        <v>85</v>
      </c>
      <c r="N216" s="10">
        <v>42</v>
      </c>
    </row>
    <row r="217" spans="4:14">
      <c r="D217" s="8">
        <v>213</v>
      </c>
      <c r="E217" s="9">
        <v>32</v>
      </c>
      <c r="F217" s="9">
        <v>53</v>
      </c>
      <c r="G217" s="9">
        <v>85</v>
      </c>
      <c r="H217" s="10">
        <v>43</v>
      </c>
      <c r="J217" s="8">
        <v>213</v>
      </c>
      <c r="K217" s="9">
        <v>32</v>
      </c>
      <c r="L217" s="9">
        <v>53</v>
      </c>
      <c r="M217" s="9">
        <v>85</v>
      </c>
      <c r="N217" s="10">
        <v>43</v>
      </c>
    </row>
    <row r="218" spans="4:14">
      <c r="D218" s="8">
        <v>214</v>
      </c>
      <c r="E218" s="9">
        <v>32</v>
      </c>
      <c r="F218" s="9">
        <v>54</v>
      </c>
      <c r="G218" s="9">
        <v>85</v>
      </c>
      <c r="H218" s="10">
        <v>43</v>
      </c>
      <c r="J218" s="8">
        <v>214</v>
      </c>
      <c r="K218" s="9">
        <v>32</v>
      </c>
      <c r="L218" s="9">
        <v>54</v>
      </c>
      <c r="M218" s="9">
        <v>85</v>
      </c>
      <c r="N218" s="10">
        <v>43</v>
      </c>
    </row>
    <row r="219" spans="4:14">
      <c r="D219" s="8">
        <v>215</v>
      </c>
      <c r="E219" s="9">
        <v>32</v>
      </c>
      <c r="F219" s="9">
        <v>54</v>
      </c>
      <c r="G219" s="9">
        <v>86</v>
      </c>
      <c r="H219" s="10">
        <v>43</v>
      </c>
      <c r="J219" s="8">
        <v>215</v>
      </c>
      <c r="K219" s="9">
        <v>32</v>
      </c>
      <c r="L219" s="9">
        <v>54</v>
      </c>
      <c r="M219" s="9">
        <v>86</v>
      </c>
      <c r="N219" s="10">
        <v>43</v>
      </c>
    </row>
    <row r="220" spans="4:14">
      <c r="D220" s="8">
        <v>216</v>
      </c>
      <c r="E220" s="9">
        <v>32</v>
      </c>
      <c r="F220" s="9">
        <v>54</v>
      </c>
      <c r="G220" s="9">
        <v>87</v>
      </c>
      <c r="H220" s="10">
        <v>43</v>
      </c>
      <c r="J220" s="8">
        <v>216</v>
      </c>
      <c r="K220" s="9">
        <v>32</v>
      </c>
      <c r="L220" s="9">
        <v>54</v>
      </c>
      <c r="M220" s="9">
        <v>87</v>
      </c>
      <c r="N220" s="10">
        <v>43</v>
      </c>
    </row>
    <row r="221" spans="4:14">
      <c r="D221" s="8">
        <v>217</v>
      </c>
      <c r="E221" s="9">
        <v>33</v>
      </c>
      <c r="F221" s="9">
        <v>54</v>
      </c>
      <c r="G221" s="9">
        <v>87</v>
      </c>
      <c r="H221" s="10">
        <v>43</v>
      </c>
      <c r="J221" s="8">
        <v>217</v>
      </c>
      <c r="K221" s="9">
        <v>33</v>
      </c>
      <c r="L221" s="9">
        <v>54</v>
      </c>
      <c r="M221" s="9">
        <v>87</v>
      </c>
      <c r="N221" s="10">
        <v>43</v>
      </c>
    </row>
    <row r="222" spans="4:14">
      <c r="D222" s="8">
        <v>218</v>
      </c>
      <c r="E222" s="9">
        <v>33</v>
      </c>
      <c r="F222" s="9">
        <v>55</v>
      </c>
      <c r="G222" s="9">
        <v>87</v>
      </c>
      <c r="H222" s="10">
        <v>43</v>
      </c>
      <c r="J222" s="8">
        <v>218</v>
      </c>
      <c r="K222" s="9">
        <v>33</v>
      </c>
      <c r="L222" s="9">
        <v>55</v>
      </c>
      <c r="M222" s="9">
        <v>87</v>
      </c>
      <c r="N222" s="10">
        <v>43</v>
      </c>
    </row>
    <row r="223" spans="4:14">
      <c r="D223" s="8">
        <v>219</v>
      </c>
      <c r="E223" s="9">
        <v>33</v>
      </c>
      <c r="F223" s="9">
        <v>55</v>
      </c>
      <c r="G223" s="9">
        <v>88</v>
      </c>
      <c r="H223" s="10">
        <v>43</v>
      </c>
      <c r="J223" s="8">
        <v>219</v>
      </c>
      <c r="K223" s="9">
        <v>33</v>
      </c>
      <c r="L223" s="9">
        <v>55</v>
      </c>
      <c r="M223" s="9">
        <v>88</v>
      </c>
      <c r="N223" s="10">
        <v>43</v>
      </c>
    </row>
    <row r="224" spans="4:14">
      <c r="D224" s="8">
        <v>220</v>
      </c>
      <c r="E224" s="9">
        <v>33</v>
      </c>
      <c r="F224" s="9">
        <v>55</v>
      </c>
      <c r="G224" s="9">
        <v>88</v>
      </c>
      <c r="H224" s="10">
        <v>44</v>
      </c>
      <c r="J224" s="8">
        <v>220</v>
      </c>
      <c r="K224" s="9">
        <v>33</v>
      </c>
      <c r="L224" s="9">
        <v>55</v>
      </c>
      <c r="M224" s="9">
        <v>88</v>
      </c>
      <c r="N224" s="10">
        <v>44</v>
      </c>
    </row>
    <row r="225" spans="4:14">
      <c r="D225" s="8">
        <v>221</v>
      </c>
      <c r="E225" s="9">
        <v>33</v>
      </c>
      <c r="F225" s="9">
        <v>55</v>
      </c>
      <c r="G225" s="9">
        <v>89</v>
      </c>
      <c r="H225" s="10">
        <v>44</v>
      </c>
      <c r="J225" s="8">
        <v>221</v>
      </c>
      <c r="K225" s="9">
        <v>33</v>
      </c>
      <c r="L225" s="9">
        <v>55</v>
      </c>
      <c r="M225" s="9">
        <v>89</v>
      </c>
      <c r="N225" s="10">
        <v>44</v>
      </c>
    </row>
    <row r="226" spans="4:14">
      <c r="D226" s="8">
        <v>222</v>
      </c>
      <c r="E226" s="9">
        <v>33</v>
      </c>
      <c r="F226" s="9">
        <v>56</v>
      </c>
      <c r="G226" s="9">
        <v>89</v>
      </c>
      <c r="H226" s="10">
        <v>44</v>
      </c>
      <c r="J226" s="8">
        <v>222</v>
      </c>
      <c r="K226" s="9">
        <v>33</v>
      </c>
      <c r="L226" s="9">
        <v>56</v>
      </c>
      <c r="M226" s="9">
        <v>89</v>
      </c>
      <c r="N226" s="10">
        <v>44</v>
      </c>
    </row>
    <row r="227" spans="4:14">
      <c r="D227" s="8">
        <v>223</v>
      </c>
      <c r="E227" s="9">
        <v>33</v>
      </c>
      <c r="F227" s="9">
        <v>56</v>
      </c>
      <c r="G227" s="9">
        <v>89</v>
      </c>
      <c r="H227" s="10">
        <v>45</v>
      </c>
      <c r="J227" s="8">
        <v>223</v>
      </c>
      <c r="K227" s="9">
        <v>33</v>
      </c>
      <c r="L227" s="9">
        <v>56</v>
      </c>
      <c r="M227" s="9">
        <v>89</v>
      </c>
      <c r="N227" s="10">
        <v>45</v>
      </c>
    </row>
    <row r="228" spans="4:14">
      <c r="D228" s="8">
        <v>224</v>
      </c>
      <c r="E228" s="9">
        <v>34</v>
      </c>
      <c r="F228" s="9">
        <v>56</v>
      </c>
      <c r="G228" s="9">
        <v>89</v>
      </c>
      <c r="H228" s="10">
        <v>45</v>
      </c>
      <c r="J228" s="8">
        <v>224</v>
      </c>
      <c r="K228" s="9">
        <v>34</v>
      </c>
      <c r="L228" s="9">
        <v>56</v>
      </c>
      <c r="M228" s="9">
        <v>89</v>
      </c>
      <c r="N228" s="10">
        <v>45</v>
      </c>
    </row>
    <row r="229" spans="4:14">
      <c r="D229" s="8">
        <v>225</v>
      </c>
      <c r="E229" s="9">
        <v>34</v>
      </c>
      <c r="F229" s="9">
        <v>56</v>
      </c>
      <c r="G229" s="9">
        <v>90</v>
      </c>
      <c r="H229" s="10">
        <v>45</v>
      </c>
      <c r="J229" s="8">
        <v>225</v>
      </c>
      <c r="K229" s="9">
        <v>34</v>
      </c>
      <c r="L229" s="9">
        <v>56</v>
      </c>
      <c r="M229" s="9">
        <v>90</v>
      </c>
      <c r="N229" s="10">
        <v>45</v>
      </c>
    </row>
    <row r="230" spans="4:14">
      <c r="D230" s="8">
        <v>226</v>
      </c>
      <c r="E230" s="9">
        <v>34</v>
      </c>
      <c r="F230" s="9">
        <v>57</v>
      </c>
      <c r="G230" s="9">
        <v>90</v>
      </c>
      <c r="H230" s="10">
        <v>45</v>
      </c>
      <c r="J230" s="8">
        <v>226</v>
      </c>
      <c r="K230" s="9">
        <v>34</v>
      </c>
      <c r="L230" s="9">
        <v>57</v>
      </c>
      <c r="M230" s="9">
        <v>90</v>
      </c>
      <c r="N230" s="10">
        <v>45</v>
      </c>
    </row>
    <row r="231" spans="4:14">
      <c r="D231" s="8">
        <v>227</v>
      </c>
      <c r="E231" s="9">
        <v>34</v>
      </c>
      <c r="F231" s="9">
        <v>57</v>
      </c>
      <c r="G231" s="9">
        <v>91</v>
      </c>
      <c r="H231" s="10">
        <v>45</v>
      </c>
      <c r="J231" s="8">
        <v>227</v>
      </c>
      <c r="K231" s="9">
        <v>34</v>
      </c>
      <c r="L231" s="9">
        <v>57</v>
      </c>
      <c r="M231" s="9">
        <v>91</v>
      </c>
      <c r="N231" s="10">
        <v>45</v>
      </c>
    </row>
    <row r="232" spans="4:14">
      <c r="D232" s="8">
        <v>228</v>
      </c>
      <c r="E232" s="9">
        <v>34</v>
      </c>
      <c r="F232" s="9">
        <v>57</v>
      </c>
      <c r="G232" s="9">
        <v>91</v>
      </c>
      <c r="H232" s="10">
        <v>46</v>
      </c>
      <c r="J232" s="8">
        <v>228</v>
      </c>
      <c r="K232" s="9">
        <v>34</v>
      </c>
      <c r="L232" s="9">
        <v>57</v>
      </c>
      <c r="M232" s="9">
        <v>91</v>
      </c>
      <c r="N232" s="10">
        <v>46</v>
      </c>
    </row>
    <row r="233" spans="4:14">
      <c r="D233" s="8">
        <v>229</v>
      </c>
      <c r="E233" s="9">
        <v>34</v>
      </c>
      <c r="F233" s="9">
        <v>57</v>
      </c>
      <c r="G233" s="9">
        <v>92</v>
      </c>
      <c r="H233" s="10">
        <v>46</v>
      </c>
      <c r="J233" s="8">
        <v>229</v>
      </c>
      <c r="K233" s="9">
        <v>34</v>
      </c>
      <c r="L233" s="9">
        <v>57</v>
      </c>
      <c r="M233" s="9">
        <v>92</v>
      </c>
      <c r="N233" s="10">
        <v>46</v>
      </c>
    </row>
    <row r="234" spans="4:14">
      <c r="D234" s="8">
        <v>230</v>
      </c>
      <c r="E234" s="9">
        <v>35</v>
      </c>
      <c r="F234" s="9">
        <v>57</v>
      </c>
      <c r="G234" s="9">
        <v>92</v>
      </c>
      <c r="H234" s="10">
        <v>46</v>
      </c>
      <c r="J234" s="8">
        <v>230</v>
      </c>
      <c r="K234" s="9">
        <v>35</v>
      </c>
      <c r="L234" s="9">
        <v>57</v>
      </c>
      <c r="M234" s="9">
        <v>92</v>
      </c>
      <c r="N234" s="10">
        <v>46</v>
      </c>
    </row>
    <row r="235" spans="4:14">
      <c r="D235" s="8">
        <v>231</v>
      </c>
      <c r="E235" s="9">
        <v>35</v>
      </c>
      <c r="F235" s="9">
        <v>58</v>
      </c>
      <c r="G235" s="9">
        <v>92</v>
      </c>
      <c r="H235" s="10">
        <v>46</v>
      </c>
      <c r="J235" s="8">
        <v>231</v>
      </c>
      <c r="K235" s="9">
        <v>35</v>
      </c>
      <c r="L235" s="9">
        <v>58</v>
      </c>
      <c r="M235" s="9">
        <v>92</v>
      </c>
      <c r="N235" s="10">
        <v>46</v>
      </c>
    </row>
    <row r="236" spans="4:14">
      <c r="D236" s="8">
        <v>232</v>
      </c>
      <c r="E236" s="9">
        <v>35</v>
      </c>
      <c r="F236" s="9">
        <v>58</v>
      </c>
      <c r="G236" s="9">
        <v>93</v>
      </c>
      <c r="H236" s="10">
        <v>46</v>
      </c>
      <c r="J236" s="8">
        <v>232</v>
      </c>
      <c r="K236" s="9">
        <v>35</v>
      </c>
      <c r="L236" s="9">
        <v>58</v>
      </c>
      <c r="M236" s="9">
        <v>93</v>
      </c>
      <c r="N236" s="10">
        <v>46</v>
      </c>
    </row>
    <row r="237" spans="4:14">
      <c r="D237" s="8">
        <v>233</v>
      </c>
      <c r="E237" s="9">
        <v>35</v>
      </c>
      <c r="F237" s="9">
        <v>58</v>
      </c>
      <c r="G237" s="9">
        <v>93</v>
      </c>
      <c r="H237" s="10">
        <v>47</v>
      </c>
      <c r="J237" s="8">
        <v>233</v>
      </c>
      <c r="K237" s="9">
        <v>35</v>
      </c>
      <c r="L237" s="9">
        <v>58</v>
      </c>
      <c r="M237" s="9">
        <v>93</v>
      </c>
      <c r="N237" s="10">
        <v>47</v>
      </c>
    </row>
    <row r="238" spans="4:14">
      <c r="D238" s="8">
        <v>234</v>
      </c>
      <c r="E238" s="9">
        <v>35</v>
      </c>
      <c r="F238" s="9">
        <v>59</v>
      </c>
      <c r="G238" s="9">
        <v>93</v>
      </c>
      <c r="H238" s="10">
        <v>47</v>
      </c>
      <c r="J238" s="8">
        <v>234</v>
      </c>
      <c r="K238" s="9">
        <v>35</v>
      </c>
      <c r="L238" s="9">
        <v>59</v>
      </c>
      <c r="M238" s="9">
        <v>93</v>
      </c>
      <c r="N238" s="10">
        <v>47</v>
      </c>
    </row>
    <row r="239" spans="4:14">
      <c r="D239" s="8">
        <v>235</v>
      </c>
      <c r="E239" s="9">
        <v>35</v>
      </c>
      <c r="F239" s="9">
        <v>59</v>
      </c>
      <c r="G239" s="9">
        <v>94</v>
      </c>
      <c r="H239" s="10">
        <v>47</v>
      </c>
      <c r="J239" s="8">
        <v>235</v>
      </c>
      <c r="K239" s="9">
        <v>35</v>
      </c>
      <c r="L239" s="9">
        <v>59</v>
      </c>
      <c r="M239" s="9">
        <v>94</v>
      </c>
      <c r="N239" s="10">
        <v>47</v>
      </c>
    </row>
    <row r="240" spans="4:14">
      <c r="D240" s="8">
        <v>236</v>
      </c>
      <c r="E240" s="9">
        <v>35</v>
      </c>
      <c r="F240" s="9">
        <v>59</v>
      </c>
      <c r="G240" s="9">
        <v>95</v>
      </c>
      <c r="H240" s="10">
        <v>47</v>
      </c>
      <c r="J240" s="8">
        <v>236</v>
      </c>
      <c r="K240" s="9">
        <v>35</v>
      </c>
      <c r="L240" s="9">
        <v>59</v>
      </c>
      <c r="M240" s="9">
        <v>95</v>
      </c>
      <c r="N240" s="10">
        <v>47</v>
      </c>
    </row>
    <row r="241" spans="4:14">
      <c r="D241" s="8">
        <v>237</v>
      </c>
      <c r="E241" s="9">
        <v>36</v>
      </c>
      <c r="F241" s="9">
        <v>59</v>
      </c>
      <c r="G241" s="9">
        <v>95</v>
      </c>
      <c r="H241" s="10">
        <v>47</v>
      </c>
      <c r="J241" s="8">
        <v>237</v>
      </c>
      <c r="K241" s="9">
        <v>36</v>
      </c>
      <c r="L241" s="9">
        <v>59</v>
      </c>
      <c r="M241" s="9">
        <v>95</v>
      </c>
      <c r="N241" s="10">
        <v>47</v>
      </c>
    </row>
    <row r="242" spans="4:14">
      <c r="D242" s="8">
        <v>238</v>
      </c>
      <c r="E242" s="9">
        <v>36</v>
      </c>
      <c r="F242" s="9">
        <v>60</v>
      </c>
      <c r="G242" s="9">
        <v>95</v>
      </c>
      <c r="H242" s="10">
        <v>47</v>
      </c>
      <c r="J242" s="8">
        <v>238</v>
      </c>
      <c r="K242" s="9">
        <v>36</v>
      </c>
      <c r="L242" s="9">
        <v>60</v>
      </c>
      <c r="M242" s="9">
        <v>95</v>
      </c>
      <c r="N242" s="10">
        <v>47</v>
      </c>
    </row>
    <row r="243" spans="4:14">
      <c r="D243" s="8">
        <v>239</v>
      </c>
      <c r="E243" s="9">
        <v>36</v>
      </c>
      <c r="F243" s="9">
        <v>60</v>
      </c>
      <c r="G243" s="9">
        <v>96</v>
      </c>
      <c r="H243" s="10">
        <v>47</v>
      </c>
      <c r="J243" s="8">
        <v>239</v>
      </c>
      <c r="K243" s="9">
        <v>36</v>
      </c>
      <c r="L243" s="9">
        <v>60</v>
      </c>
      <c r="M243" s="9">
        <v>96</v>
      </c>
      <c r="N243" s="10">
        <v>47</v>
      </c>
    </row>
    <row r="244" spans="4:14">
      <c r="D244" s="8">
        <v>240</v>
      </c>
      <c r="E244" s="9">
        <v>36</v>
      </c>
      <c r="F244" s="9">
        <v>60</v>
      </c>
      <c r="G244" s="9">
        <v>96</v>
      </c>
      <c r="H244" s="10">
        <v>48</v>
      </c>
      <c r="J244" s="8">
        <v>240</v>
      </c>
      <c r="K244" s="9">
        <v>36</v>
      </c>
      <c r="L244" s="9">
        <v>60</v>
      </c>
      <c r="M244" s="9">
        <v>96</v>
      </c>
      <c r="N244" s="10">
        <v>48</v>
      </c>
    </row>
    <row r="245" spans="4:14">
      <c r="D245" s="8">
        <v>241</v>
      </c>
      <c r="E245" s="9">
        <v>36</v>
      </c>
      <c r="F245" s="9">
        <v>60</v>
      </c>
      <c r="G245" s="9">
        <v>97</v>
      </c>
      <c r="H245" s="10">
        <v>48</v>
      </c>
      <c r="J245" s="8">
        <v>241</v>
      </c>
      <c r="K245" s="9">
        <v>36</v>
      </c>
      <c r="L245" s="9">
        <v>60</v>
      </c>
      <c r="M245" s="9">
        <v>97</v>
      </c>
      <c r="N245" s="10">
        <v>48</v>
      </c>
    </row>
    <row r="246" spans="4:14">
      <c r="D246" s="8">
        <v>242</v>
      </c>
      <c r="E246" s="9">
        <v>36</v>
      </c>
      <c r="F246" s="9">
        <v>61</v>
      </c>
      <c r="G246" s="9">
        <v>97</v>
      </c>
      <c r="H246" s="10">
        <v>48</v>
      </c>
      <c r="J246" s="8">
        <v>242</v>
      </c>
      <c r="K246" s="9">
        <v>36</v>
      </c>
      <c r="L246" s="9">
        <v>61</v>
      </c>
      <c r="M246" s="9">
        <v>97</v>
      </c>
      <c r="N246" s="10">
        <v>48</v>
      </c>
    </row>
    <row r="247" spans="4:14">
      <c r="D247" s="8">
        <v>243</v>
      </c>
      <c r="E247" s="9">
        <v>36</v>
      </c>
      <c r="F247" s="9">
        <v>61</v>
      </c>
      <c r="G247" s="9">
        <v>97</v>
      </c>
      <c r="H247" s="10">
        <v>49</v>
      </c>
      <c r="J247" s="8">
        <v>243</v>
      </c>
      <c r="K247" s="9">
        <v>36</v>
      </c>
      <c r="L247" s="9">
        <v>61</v>
      </c>
      <c r="M247" s="9">
        <v>97</v>
      </c>
      <c r="N247" s="10">
        <v>49</v>
      </c>
    </row>
    <row r="248" spans="4:14">
      <c r="D248" s="8">
        <v>244</v>
      </c>
      <c r="E248" s="9">
        <v>37</v>
      </c>
      <c r="F248" s="9">
        <v>61</v>
      </c>
      <c r="G248" s="9">
        <v>97</v>
      </c>
      <c r="H248" s="10">
        <v>49</v>
      </c>
      <c r="J248" s="8">
        <v>244</v>
      </c>
      <c r="K248" s="9">
        <v>37</v>
      </c>
      <c r="L248" s="9">
        <v>61</v>
      </c>
      <c r="M248" s="9">
        <v>97</v>
      </c>
      <c r="N248" s="10">
        <v>49</v>
      </c>
    </row>
    <row r="249" spans="4:14">
      <c r="D249" s="8">
        <v>245</v>
      </c>
      <c r="E249" s="9">
        <v>37</v>
      </c>
      <c r="F249" s="9">
        <v>61</v>
      </c>
      <c r="G249" s="9">
        <v>98</v>
      </c>
      <c r="H249" s="10">
        <v>49</v>
      </c>
      <c r="J249" s="8">
        <v>245</v>
      </c>
      <c r="K249" s="9">
        <v>37</v>
      </c>
      <c r="L249" s="9">
        <v>61</v>
      </c>
      <c r="M249" s="9">
        <v>98</v>
      </c>
      <c r="N249" s="10">
        <v>49</v>
      </c>
    </row>
    <row r="250" spans="4:14">
      <c r="D250" s="8">
        <v>246</v>
      </c>
      <c r="E250" s="9">
        <v>37</v>
      </c>
      <c r="F250" s="9">
        <v>62</v>
      </c>
      <c r="G250" s="9">
        <v>98</v>
      </c>
      <c r="H250" s="10">
        <v>49</v>
      </c>
      <c r="J250" s="8">
        <v>246</v>
      </c>
      <c r="K250" s="9">
        <v>37</v>
      </c>
      <c r="L250" s="9">
        <v>62</v>
      </c>
      <c r="M250" s="9">
        <v>98</v>
      </c>
      <c r="N250" s="10">
        <v>49</v>
      </c>
    </row>
    <row r="251" spans="4:14">
      <c r="D251" s="8">
        <v>247</v>
      </c>
      <c r="E251" s="9">
        <v>37</v>
      </c>
      <c r="F251" s="9">
        <v>62</v>
      </c>
      <c r="G251" s="9">
        <v>99</v>
      </c>
      <c r="H251" s="10">
        <v>49</v>
      </c>
      <c r="J251" s="8">
        <v>247</v>
      </c>
      <c r="K251" s="9">
        <v>37</v>
      </c>
      <c r="L251" s="9">
        <v>62</v>
      </c>
      <c r="M251" s="9">
        <v>99</v>
      </c>
      <c r="N251" s="10">
        <v>49</v>
      </c>
    </row>
    <row r="252" spans="4:14">
      <c r="D252" s="8">
        <v>248</v>
      </c>
      <c r="E252" s="9">
        <v>37</v>
      </c>
      <c r="F252" s="9">
        <v>62</v>
      </c>
      <c r="G252" s="9">
        <v>99</v>
      </c>
      <c r="H252" s="10">
        <v>50</v>
      </c>
      <c r="J252" s="8">
        <v>248</v>
      </c>
      <c r="K252" s="9">
        <v>37</v>
      </c>
      <c r="L252" s="9">
        <v>62</v>
      </c>
      <c r="M252" s="9">
        <v>99</v>
      </c>
      <c r="N252" s="10">
        <v>50</v>
      </c>
    </row>
    <row r="253" spans="4:14">
      <c r="D253" s="8">
        <v>249</v>
      </c>
      <c r="E253" s="9">
        <v>37</v>
      </c>
      <c r="F253" s="9">
        <v>62</v>
      </c>
      <c r="G253" s="9">
        <v>100</v>
      </c>
      <c r="H253" s="10">
        <v>50</v>
      </c>
      <c r="J253" s="8">
        <v>249</v>
      </c>
      <c r="K253" s="9">
        <v>37</v>
      </c>
      <c r="L253" s="9">
        <v>62</v>
      </c>
      <c r="M253" s="9">
        <v>100</v>
      </c>
      <c r="N253" s="10">
        <v>50</v>
      </c>
    </row>
    <row r="254" spans="4:14">
      <c r="D254" s="8">
        <v>250</v>
      </c>
      <c r="E254" s="9">
        <v>38</v>
      </c>
      <c r="F254" s="9">
        <v>62</v>
      </c>
      <c r="G254" s="9">
        <v>100</v>
      </c>
      <c r="H254" s="10">
        <v>50</v>
      </c>
      <c r="J254" s="8">
        <v>250</v>
      </c>
      <c r="K254" s="9">
        <v>38</v>
      </c>
      <c r="L254" s="9">
        <v>62</v>
      </c>
      <c r="M254" s="9">
        <v>100</v>
      </c>
      <c r="N254" s="10">
        <v>50</v>
      </c>
    </row>
    <row r="255" spans="4:14">
      <c r="D255" s="8">
        <v>251</v>
      </c>
      <c r="E255" s="9">
        <v>38</v>
      </c>
      <c r="F255" s="9">
        <v>63</v>
      </c>
      <c r="G255" s="9">
        <v>100</v>
      </c>
      <c r="H255" s="10">
        <v>50</v>
      </c>
      <c r="J255" s="8">
        <v>251</v>
      </c>
      <c r="K255" s="9">
        <v>38</v>
      </c>
      <c r="L255" s="9">
        <v>63</v>
      </c>
      <c r="M255" s="9">
        <v>100</v>
      </c>
      <c r="N255" s="10">
        <v>50</v>
      </c>
    </row>
    <row r="256" spans="4:14">
      <c r="D256" s="8">
        <v>252</v>
      </c>
      <c r="E256" s="9">
        <v>38</v>
      </c>
      <c r="F256" s="9">
        <v>63</v>
      </c>
      <c r="G256" s="9">
        <v>101</v>
      </c>
      <c r="H256" s="10">
        <v>50</v>
      </c>
      <c r="J256" s="8">
        <v>252</v>
      </c>
      <c r="K256" s="9">
        <v>38</v>
      </c>
      <c r="L256" s="9">
        <v>63</v>
      </c>
      <c r="M256" s="9">
        <v>101</v>
      </c>
      <c r="N256" s="10">
        <v>50</v>
      </c>
    </row>
    <row r="257" spans="4:14">
      <c r="D257" s="8">
        <v>253</v>
      </c>
      <c r="E257" s="9">
        <v>38</v>
      </c>
      <c r="F257" s="9">
        <v>63</v>
      </c>
      <c r="G257" s="9">
        <v>101</v>
      </c>
      <c r="H257" s="10">
        <v>51</v>
      </c>
      <c r="J257" s="8">
        <v>253</v>
      </c>
      <c r="K257" s="9">
        <v>38</v>
      </c>
      <c r="L257" s="9">
        <v>63</v>
      </c>
      <c r="M257" s="9">
        <v>101</v>
      </c>
      <c r="N257" s="10">
        <v>51</v>
      </c>
    </row>
    <row r="258" spans="4:14">
      <c r="D258" s="8">
        <v>254</v>
      </c>
      <c r="E258" s="9">
        <v>38</v>
      </c>
      <c r="F258" s="9">
        <v>64</v>
      </c>
      <c r="G258" s="9">
        <v>101</v>
      </c>
      <c r="H258" s="10">
        <v>51</v>
      </c>
      <c r="J258" s="8">
        <v>254</v>
      </c>
      <c r="K258" s="9">
        <v>38</v>
      </c>
      <c r="L258" s="9">
        <v>64</v>
      </c>
      <c r="M258" s="9">
        <v>101</v>
      </c>
      <c r="N258" s="10">
        <v>51</v>
      </c>
    </row>
    <row r="259" spans="4:14">
      <c r="D259" s="8">
        <v>255</v>
      </c>
      <c r="E259" s="9">
        <v>38</v>
      </c>
      <c r="F259" s="9">
        <v>64</v>
      </c>
      <c r="G259" s="9">
        <v>102</v>
      </c>
      <c r="H259" s="10">
        <v>51</v>
      </c>
      <c r="J259" s="8">
        <v>255</v>
      </c>
      <c r="K259" s="9">
        <v>38</v>
      </c>
      <c r="L259" s="9">
        <v>64</v>
      </c>
      <c r="M259" s="9">
        <v>102</v>
      </c>
      <c r="N259" s="10">
        <v>51</v>
      </c>
    </row>
    <row r="260" spans="4:14">
      <c r="D260" s="8">
        <v>256</v>
      </c>
      <c r="E260" s="9">
        <v>38</v>
      </c>
      <c r="F260" s="9">
        <v>64</v>
      </c>
      <c r="G260" s="9">
        <v>103</v>
      </c>
      <c r="H260" s="10">
        <v>51</v>
      </c>
      <c r="J260" s="8">
        <v>256</v>
      </c>
      <c r="K260" s="9">
        <v>38</v>
      </c>
      <c r="L260" s="9">
        <v>64</v>
      </c>
      <c r="M260" s="9">
        <v>103</v>
      </c>
      <c r="N260" s="10">
        <v>51</v>
      </c>
    </row>
    <row r="261" spans="4:14">
      <c r="D261" s="8">
        <v>257</v>
      </c>
      <c r="E261" s="9">
        <v>39</v>
      </c>
      <c r="F261" s="9">
        <v>64</v>
      </c>
      <c r="G261" s="9">
        <v>103</v>
      </c>
      <c r="H261" s="10">
        <v>51</v>
      </c>
      <c r="J261" s="8">
        <v>257</v>
      </c>
      <c r="K261" s="9">
        <v>39</v>
      </c>
      <c r="L261" s="9">
        <v>64</v>
      </c>
      <c r="M261" s="9">
        <v>103</v>
      </c>
      <c r="N261" s="10">
        <v>51</v>
      </c>
    </row>
    <row r="262" spans="4:14">
      <c r="D262" s="8">
        <v>258</v>
      </c>
      <c r="E262" s="9">
        <v>39</v>
      </c>
      <c r="F262" s="9">
        <v>65</v>
      </c>
      <c r="G262" s="9">
        <v>103</v>
      </c>
      <c r="H262" s="10">
        <v>51</v>
      </c>
      <c r="J262" s="8">
        <v>258</v>
      </c>
      <c r="K262" s="9">
        <v>39</v>
      </c>
      <c r="L262" s="9">
        <v>65</v>
      </c>
      <c r="M262" s="9">
        <v>103</v>
      </c>
      <c r="N262" s="10">
        <v>51</v>
      </c>
    </row>
    <row r="263" spans="4:14">
      <c r="D263" s="8">
        <v>259</v>
      </c>
      <c r="E263" s="9">
        <v>39</v>
      </c>
      <c r="F263" s="9">
        <v>65</v>
      </c>
      <c r="G263" s="9">
        <v>104</v>
      </c>
      <c r="H263" s="10">
        <v>51</v>
      </c>
      <c r="J263" s="8">
        <v>259</v>
      </c>
      <c r="K263" s="9">
        <v>39</v>
      </c>
      <c r="L263" s="9">
        <v>65</v>
      </c>
      <c r="M263" s="9">
        <v>104</v>
      </c>
      <c r="N263" s="10">
        <v>51</v>
      </c>
    </row>
    <row r="264" spans="4:14">
      <c r="D264" s="8">
        <v>260</v>
      </c>
      <c r="E264" s="9">
        <v>39</v>
      </c>
      <c r="F264" s="9">
        <v>65</v>
      </c>
      <c r="G264" s="9">
        <v>104</v>
      </c>
      <c r="H264" s="10">
        <v>52</v>
      </c>
      <c r="J264" s="8">
        <v>260</v>
      </c>
      <c r="K264" s="9">
        <v>39</v>
      </c>
      <c r="L264" s="9">
        <v>65</v>
      </c>
      <c r="M264" s="9">
        <v>104</v>
      </c>
      <c r="N264" s="10">
        <v>52</v>
      </c>
    </row>
    <row r="265" spans="4:14">
      <c r="D265" s="8">
        <v>261</v>
      </c>
      <c r="E265" s="9">
        <v>39</v>
      </c>
      <c r="F265" s="9">
        <v>65</v>
      </c>
      <c r="G265" s="9">
        <v>105</v>
      </c>
      <c r="H265" s="10">
        <v>52</v>
      </c>
      <c r="J265" s="8">
        <v>261</v>
      </c>
      <c r="K265" s="9">
        <v>39</v>
      </c>
      <c r="L265" s="9">
        <v>65</v>
      </c>
      <c r="M265" s="9">
        <v>105</v>
      </c>
      <c r="N265" s="10">
        <v>52</v>
      </c>
    </row>
    <row r="266" spans="4:14">
      <c r="D266" s="8">
        <v>262</v>
      </c>
      <c r="E266" s="9">
        <v>39</v>
      </c>
      <c r="F266" s="9">
        <v>66</v>
      </c>
      <c r="G266" s="9">
        <v>105</v>
      </c>
      <c r="H266" s="10">
        <v>52</v>
      </c>
      <c r="J266" s="8">
        <v>262</v>
      </c>
      <c r="K266" s="9">
        <v>39</v>
      </c>
      <c r="L266" s="9">
        <v>66</v>
      </c>
      <c r="M266" s="9">
        <v>105</v>
      </c>
      <c r="N266" s="10">
        <v>52</v>
      </c>
    </row>
    <row r="267" spans="4:14">
      <c r="D267" s="8">
        <v>263</v>
      </c>
      <c r="E267" s="9">
        <v>39</v>
      </c>
      <c r="F267" s="9">
        <v>66</v>
      </c>
      <c r="G267" s="9">
        <v>105</v>
      </c>
      <c r="H267" s="10">
        <v>53</v>
      </c>
      <c r="J267" s="8">
        <v>263</v>
      </c>
      <c r="K267" s="9">
        <v>39</v>
      </c>
      <c r="L267" s="9">
        <v>66</v>
      </c>
      <c r="M267" s="9">
        <v>105</v>
      </c>
      <c r="N267" s="10">
        <v>53</v>
      </c>
    </row>
    <row r="268" spans="4:14">
      <c r="D268" s="8">
        <v>264</v>
      </c>
      <c r="E268" s="9">
        <v>40</v>
      </c>
      <c r="F268" s="9">
        <v>66</v>
      </c>
      <c r="G268" s="9">
        <v>105</v>
      </c>
      <c r="H268" s="10">
        <v>53</v>
      </c>
      <c r="J268" s="8">
        <v>264</v>
      </c>
      <c r="K268" s="9">
        <v>40</v>
      </c>
      <c r="L268" s="9">
        <v>66</v>
      </c>
      <c r="M268" s="9">
        <v>105</v>
      </c>
      <c r="N268" s="10">
        <v>53</v>
      </c>
    </row>
    <row r="269" spans="4:14">
      <c r="D269" s="11">
        <v>265</v>
      </c>
      <c r="E269" s="12">
        <v>40</v>
      </c>
      <c r="F269" s="12">
        <v>66</v>
      </c>
      <c r="G269" s="12">
        <v>106</v>
      </c>
      <c r="H269" s="13">
        <v>53</v>
      </c>
      <c r="J269" s="11">
        <v>265</v>
      </c>
      <c r="K269" s="12">
        <v>40</v>
      </c>
      <c r="L269" s="12">
        <v>66</v>
      </c>
      <c r="M269" s="12">
        <v>106</v>
      </c>
      <c r="N269" s="13">
        <v>53</v>
      </c>
    </row>
  </sheetData>
  <phoneticPr fontId="12" type="noConversion"/>
  <pageMargins left="0.7" right="0.7" top="0.75" bottom="0.75" header="0.3" footer="0.3"/>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c8cd16cf-b28a-4d08-8e2d-9d89ab9eec4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3F218059A5C44585C593EE4162C167" ma:contentTypeVersion="8" ma:contentTypeDescription="Create a new document." ma:contentTypeScope="" ma:versionID="7d476fef681d6e316f8f189285e5475b">
  <xsd:schema xmlns:xsd="http://www.w3.org/2001/XMLSchema" xmlns:xs="http://www.w3.org/2001/XMLSchema" xmlns:p="http://schemas.microsoft.com/office/2006/metadata/properties" xmlns:ns2="c8cd16cf-b28a-4d08-8e2d-9d89ab9eec4e" xmlns:ns3="54c9f48a-5cd9-41d9-b6c2-36466c55415e" targetNamespace="http://schemas.microsoft.com/office/2006/metadata/properties" ma:root="true" ma:fieldsID="c077a9c5923b9a090696ee1bbce5a944" ns2:_="" ns3:_="">
    <xsd:import namespace="c8cd16cf-b28a-4d08-8e2d-9d89ab9eec4e"/>
    <xsd:import namespace="54c9f48a-5cd9-41d9-b6c2-36466c55415e"/>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d16cf-b28a-4d08-8e2d-9d89ab9eec4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c9f48a-5cd9-41d9-b6c2-36466c55415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CF95EF-0D5D-4CC1-8190-414A435C1F60}">
  <ds:schemaRefs>
    <ds:schemaRef ds:uri="http://schemas.microsoft.com/sharepoint/events"/>
  </ds:schemaRefs>
</ds:datastoreItem>
</file>

<file path=customXml/itemProps2.xml><?xml version="1.0" encoding="utf-8"?>
<ds:datastoreItem xmlns:ds="http://schemas.openxmlformats.org/officeDocument/2006/customXml" ds:itemID="{13511531-B769-4929-806F-2A05A4882D77}">
  <ds:schemaRefs>
    <ds:schemaRef ds:uri="http://purl.org/dc/dcmitype/"/>
    <ds:schemaRef ds:uri="http://www.w3.org/XML/1998/namespace"/>
    <ds:schemaRef ds:uri="c8cd16cf-b28a-4d08-8e2d-9d89ab9eec4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54c9f48a-5cd9-41d9-b6c2-36466c55415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9CB5EA22-2847-46A0-9E9A-2F1CC9202D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d16cf-b28a-4d08-8e2d-9d89ab9eec4e"/>
    <ds:schemaRef ds:uri="54c9f48a-5cd9-41d9-b6c2-36466c5541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FABBCC0-ACB8-4D78-A2D7-9D1C7C6D8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Instructions</vt:lpstr>
      <vt:lpstr>Travel Claim Summary</vt:lpstr>
      <vt:lpstr>Travel Claim Worksheet</vt:lpstr>
      <vt:lpstr>Versions</vt:lpstr>
      <vt:lpstr>Data</vt:lpstr>
      <vt:lpstr>HighestRate23</vt:lpstr>
      <vt:lpstr>HighestRate24</vt:lpstr>
      <vt:lpstr>MileageRate</vt:lpstr>
      <vt:lpstr>newrate</vt:lpstr>
      <vt:lpstr>'Travel Claim Summary'!Print_Area</vt:lpstr>
      <vt:lpstr>'Travel Claim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Claim Worksheet - Campus 11-06-23</dc:title>
  <dc:creator>Heather Wilks</dc:creator>
  <cp:lastModifiedBy>Heather Wilks</cp:lastModifiedBy>
  <cp:lastPrinted>2024-11-13T20:17:55Z</cp:lastPrinted>
  <dcterms:created xsi:type="dcterms:W3CDTF">2023-10-16T18:04:08Z</dcterms:created>
  <dcterms:modified xsi:type="dcterms:W3CDTF">2025-01-07T19:04:14Z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0x010100723F218059A5C44585C593EE4162C167</vt:lpwstr>
  </property>
  <property fmtid="{D5CDD505-2E9C-101B-9397-08002B2CF9AE}" pid="3" name="MediaServiceImageTags">
    <vt:lpwstr/>
  </property>
  <property fmtid="{D5CDD505-2E9C-101B-9397-08002B2CF9AE}" pid="4" name="Order">
    <vt:r8>29639900</vt:r8>
  </property>
  <property fmtid="{D5CDD505-2E9C-101B-9397-08002B2CF9AE}" pid="5" name="_ExtendedDescription">
    <vt:lpwstr/>
  </property>
</Properties>
</file>